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tabRatio="601" activeTab="0"/>
  </bookViews>
  <sheets>
    <sheet name="hospodaření 2013" sheetId="1" r:id="rId1"/>
    <sheet name="podíly 201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<sst xmlns="http://schemas.openxmlformats.org/spreadsheetml/2006/main" count="320" uniqueCount="223">
  <si>
    <t>služby pro uživatele bytů</t>
  </si>
  <si>
    <t>TUV</t>
  </si>
  <si>
    <t>SV</t>
  </si>
  <si>
    <t>Teplo</t>
  </si>
  <si>
    <t>Výdaje</t>
  </si>
  <si>
    <t>úklid</t>
  </si>
  <si>
    <t>Datum</t>
  </si>
  <si>
    <t>Nájmy neb.</t>
  </si>
  <si>
    <t>fond opr.</t>
  </si>
  <si>
    <t>správa a údržba domu</t>
  </si>
  <si>
    <t>Zálohy neb.</t>
  </si>
  <si>
    <t>Zálohy byt</t>
  </si>
  <si>
    <t>Příjmení</t>
  </si>
  <si>
    <t>Jméno</t>
  </si>
  <si>
    <t>1047/1</t>
  </si>
  <si>
    <t>1047/2</t>
  </si>
  <si>
    <t>1047/3</t>
  </si>
  <si>
    <t>1047/4</t>
  </si>
  <si>
    <t>1047/5</t>
  </si>
  <si>
    <t>1047/6</t>
  </si>
  <si>
    <t>1047/7</t>
  </si>
  <si>
    <t>1047/8</t>
  </si>
  <si>
    <t>1047/9</t>
  </si>
  <si>
    <t>1047/10</t>
  </si>
  <si>
    <t>1047/11</t>
  </si>
  <si>
    <t>1047/12</t>
  </si>
  <si>
    <t>1047/13</t>
  </si>
  <si>
    <t>1047/14</t>
  </si>
  <si>
    <t>1047/15</t>
  </si>
  <si>
    <t>1047/16</t>
  </si>
  <si>
    <t>1048/1</t>
  </si>
  <si>
    <t>1048/2</t>
  </si>
  <si>
    <t>1048/3</t>
  </si>
  <si>
    <t>1048/4</t>
  </si>
  <si>
    <t>1048/5</t>
  </si>
  <si>
    <t>1048/6</t>
  </si>
  <si>
    <t>1048/7</t>
  </si>
  <si>
    <t>1048/8</t>
  </si>
  <si>
    <t>1048/9</t>
  </si>
  <si>
    <t>1048/10</t>
  </si>
  <si>
    <t>1048/11</t>
  </si>
  <si>
    <t>1048/12</t>
  </si>
  <si>
    <t>1048/13</t>
  </si>
  <si>
    <t>1048/14</t>
  </si>
  <si>
    <t>1048/15</t>
  </si>
  <si>
    <t>1048/16</t>
  </si>
  <si>
    <t>1049/1</t>
  </si>
  <si>
    <t>1049/2</t>
  </si>
  <si>
    <t>1049/3</t>
  </si>
  <si>
    <t>1049/4</t>
  </si>
  <si>
    <t>1049/5</t>
  </si>
  <si>
    <t>1049/6</t>
  </si>
  <si>
    <t>1049/7</t>
  </si>
  <si>
    <t>1049/8</t>
  </si>
  <si>
    <t>1049/9</t>
  </si>
  <si>
    <t>1049/10</t>
  </si>
  <si>
    <t>1049/11</t>
  </si>
  <si>
    <t>1049/12</t>
  </si>
  <si>
    <t>1049/13</t>
  </si>
  <si>
    <t>1049/14</t>
  </si>
  <si>
    <t>1049/15</t>
  </si>
  <si>
    <t>1049/16</t>
  </si>
  <si>
    <t>Krejří</t>
  </si>
  <si>
    <t>Radek</t>
  </si>
  <si>
    <t>Ngo Van Hoa</t>
  </si>
  <si>
    <t>Petr</t>
  </si>
  <si>
    <t>Jirásek</t>
  </si>
  <si>
    <t>Dytrych</t>
  </si>
  <si>
    <t>Vladimír</t>
  </si>
  <si>
    <t>Fiala</t>
  </si>
  <si>
    <t>Dětinský</t>
  </si>
  <si>
    <t>Venclík</t>
  </si>
  <si>
    <t>Diblíkovi</t>
  </si>
  <si>
    <t>manž.</t>
  </si>
  <si>
    <t>Ševčíkovi</t>
  </si>
  <si>
    <t>Svátková</t>
  </si>
  <si>
    <t>Božena</t>
  </si>
  <si>
    <t>Krandovi</t>
  </si>
  <si>
    <t>KIM spol. s r.o.</t>
  </si>
  <si>
    <t>Stránský</t>
  </si>
  <si>
    <t>Bramborová</t>
  </si>
  <si>
    <t>Jitka</t>
  </si>
  <si>
    <t>Pavel</t>
  </si>
  <si>
    <t>Placatkovi</t>
  </si>
  <si>
    <t xml:space="preserve">Svoboda </t>
  </si>
  <si>
    <t>Polatovi</t>
  </si>
  <si>
    <t>Opletalovi</t>
  </si>
  <si>
    <t>Malechovi</t>
  </si>
  <si>
    <t>Natalya</t>
  </si>
  <si>
    <t>Ferencová</t>
  </si>
  <si>
    <t>Babický</t>
  </si>
  <si>
    <t>Davídkovi</t>
  </si>
  <si>
    <t>Přibylovi</t>
  </si>
  <si>
    <t>Karpíškovi</t>
  </si>
  <si>
    <t>Hučín</t>
  </si>
  <si>
    <t>Zdeněk</t>
  </si>
  <si>
    <t>Ondřej</t>
  </si>
  <si>
    <t>Bláha</t>
  </si>
  <si>
    <t>Mahovský</t>
  </si>
  <si>
    <t>Kamil</t>
  </si>
  <si>
    <t>Štěpán</t>
  </si>
  <si>
    <t>Krátký</t>
  </si>
  <si>
    <t>Václav</t>
  </si>
  <si>
    <t>Kubíček</t>
  </si>
  <si>
    <t>Juhasovi</t>
  </si>
  <si>
    <t>Melníkovi</t>
  </si>
  <si>
    <t>Hokovi</t>
  </si>
  <si>
    <t>Eva</t>
  </si>
  <si>
    <t>Horejšová</t>
  </si>
  <si>
    <t>Faitovi</t>
  </si>
  <si>
    <t>Varhulíkovi</t>
  </si>
  <si>
    <t>Bártl</t>
  </si>
  <si>
    <t>David</t>
  </si>
  <si>
    <t>Jan</t>
  </si>
  <si>
    <t>Tylovi</t>
  </si>
  <si>
    <t>č.p./byt</t>
  </si>
  <si>
    <t>Svobodovi</t>
  </si>
  <si>
    <t>Podil</t>
  </si>
  <si>
    <t>v %</t>
  </si>
  <si>
    <t>danitelné příjmy :</t>
  </si>
  <si>
    <t>údržba a opravy spol.pr.</t>
  </si>
  <si>
    <t>příjmy danitelné</t>
  </si>
  <si>
    <t>zůstatek celkem</t>
  </si>
  <si>
    <t xml:space="preserve"> plnění FO</t>
  </si>
  <si>
    <t xml:space="preserve"> provozní výdaje</t>
  </si>
  <si>
    <t>z nájmů nebyt.prostor</t>
  </si>
  <si>
    <t>výtah1047</t>
  </si>
  <si>
    <t>výtah1048</t>
  </si>
  <si>
    <t>výtah 1049</t>
  </si>
  <si>
    <t>el.1047</t>
  </si>
  <si>
    <t>el.1049</t>
  </si>
  <si>
    <t>odpady</t>
  </si>
  <si>
    <t>36/3000</t>
  </si>
  <si>
    <t>57/3000</t>
  </si>
  <si>
    <t>31/3000</t>
  </si>
  <si>
    <t>25/3000</t>
  </si>
  <si>
    <t>34/3000</t>
  </si>
  <si>
    <t>1049/17</t>
  </si>
  <si>
    <t>1049/18</t>
  </si>
  <si>
    <t>1049/19</t>
  </si>
  <si>
    <t>1049/20</t>
  </si>
  <si>
    <t>1047/18</t>
  </si>
  <si>
    <t>1047/17</t>
  </si>
  <si>
    <t>1047/19</t>
  </si>
  <si>
    <t>1047/20</t>
  </si>
  <si>
    <t>1048/17</t>
  </si>
  <si>
    <t>1048/19</t>
  </si>
  <si>
    <t>1048/20</t>
  </si>
  <si>
    <t>Pojištění domu</t>
  </si>
  <si>
    <t>zůstatek záloh</t>
  </si>
  <si>
    <t>kred.obrat</t>
  </si>
  <si>
    <t>Rothovi</t>
  </si>
  <si>
    <t>Dušek</t>
  </si>
  <si>
    <t>Karel</t>
  </si>
  <si>
    <t>Křížová</t>
  </si>
  <si>
    <t>Lucie</t>
  </si>
  <si>
    <t>František</t>
  </si>
  <si>
    <t>Steiner</t>
  </si>
  <si>
    <t>Richard</t>
  </si>
  <si>
    <t>Morávek</t>
  </si>
  <si>
    <t>Šlégrová</t>
  </si>
  <si>
    <t>Alena</t>
  </si>
  <si>
    <t>Martin</t>
  </si>
  <si>
    <t>Fořt</t>
  </si>
  <si>
    <t>Diblíková</t>
  </si>
  <si>
    <t>Marie</t>
  </si>
  <si>
    <t>Bostanzhieva</t>
  </si>
  <si>
    <t>Nadezda</t>
  </si>
  <si>
    <t>Magdaléna</t>
  </si>
  <si>
    <t>Ševců</t>
  </si>
  <si>
    <t>Burda</t>
  </si>
  <si>
    <t>Radka</t>
  </si>
  <si>
    <t>Červenková</t>
  </si>
  <si>
    <t>Máca</t>
  </si>
  <si>
    <t>účetnictví SVJ</t>
  </si>
  <si>
    <t>správa dle komis.smlouvy</t>
  </si>
  <si>
    <t>elektro, hromosvody</t>
  </si>
  <si>
    <t>hydranty a RHP</t>
  </si>
  <si>
    <t>měřidla RTN02 - ampule plomby</t>
  </si>
  <si>
    <t>METRA</t>
  </si>
  <si>
    <t>Špírek</t>
  </si>
  <si>
    <t>CELKEM</t>
  </si>
  <si>
    <t>běžná údržba domu</t>
  </si>
  <si>
    <t>zústatek FO</t>
  </si>
  <si>
    <t>Šťastný</t>
  </si>
  <si>
    <t>Jeník/Drga</t>
  </si>
  <si>
    <t>Michal</t>
  </si>
  <si>
    <t>V.Dvořáková</t>
  </si>
  <si>
    <t>Dytrych V.</t>
  </si>
  <si>
    <t>ZOTK</t>
  </si>
  <si>
    <t>FK servis</t>
  </si>
  <si>
    <t>Bomespol</t>
  </si>
  <si>
    <t>Přehled nákladů na provoz -správu, údržbu, opravy a rekonstrukce</t>
  </si>
  <si>
    <t>Banka</t>
  </si>
  <si>
    <t>Pokladna</t>
  </si>
  <si>
    <t>Hotovost</t>
  </si>
  <si>
    <t>drobné výdaje</t>
  </si>
  <si>
    <t>poplatky</t>
  </si>
  <si>
    <t xml:space="preserve">výdaje : </t>
  </si>
  <si>
    <t>provozní</t>
  </si>
  <si>
    <t>Společenství vlastníků  jednotek                Nevanova 5,3,1, Praha 6 - Řepy</t>
  </si>
  <si>
    <t xml:space="preserve">  pojištění nemovitosti</t>
  </si>
  <si>
    <t>správa domu</t>
  </si>
  <si>
    <t>oprava plynových rozvodů</t>
  </si>
  <si>
    <t>Instama s.r.o.</t>
  </si>
  <si>
    <t>plyn.zařízení</t>
  </si>
  <si>
    <t>Šonský</t>
  </si>
  <si>
    <t>el.1048</t>
  </si>
  <si>
    <t>výměna ventilů stoupaček ÚT v suterénu</t>
  </si>
  <si>
    <t>DFK stavby s.r.o.</t>
  </si>
  <si>
    <t>oprava osvětlení spol.prostor</t>
  </si>
  <si>
    <t>výměna světelných zdrojů - LED</t>
  </si>
  <si>
    <t>revize, kontroly</t>
  </si>
  <si>
    <t>licence SW a e-stránky</t>
  </si>
  <si>
    <t>různé</t>
  </si>
  <si>
    <t>Junková</t>
  </si>
  <si>
    <t>Darina</t>
  </si>
  <si>
    <t>Hospodaření domu Nevanova 1047 až 1049 za rok 2013</t>
  </si>
  <si>
    <t>Celkem rok 2013</t>
  </si>
  <si>
    <t>Protokol o rozdělení hospodářského výsledku roku 2013</t>
  </si>
  <si>
    <t>Výdaje z FO</t>
  </si>
  <si>
    <t>opravy a údržba domu</t>
  </si>
  <si>
    <t>poplatky a správa domu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</si>
</sst>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d/m/yy"/>
    <numFmt numFmtId="167" formatCode="#,##0.00\ &quot;Kč&quot;"/>
    <numFmt numFmtId="168" formatCode="#&quot; &quot;???/???"/>
    <numFmt numFmtId="169" formatCode="#&quot; &quot;??/100"/>
    <numFmt numFmtId="170" formatCode="#,##0_ ;\-#,##0\ "/>
  </numFmts>
  <fonts count="65">
    <font>
      <sz val="10"/>
      <name val="Arial"/>
      <family val="0"/>
    </font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10"/>
      <name val="Times New Roman CE"/>
      <family val="1"/>
    </font>
    <font>
      <sz val="8"/>
      <color indexed="12"/>
      <name val="Times New Roman CE"/>
      <family val="1"/>
    </font>
    <font>
      <sz val="8"/>
      <name val="Arial"/>
      <family val="2"/>
    </font>
    <font>
      <b/>
      <sz val="8"/>
      <name val="Times New Roman CE"/>
      <family val="1"/>
    </font>
    <font>
      <sz val="9"/>
      <color indexed="10"/>
      <name val="Times New Roman"/>
      <family val="1"/>
    </font>
    <font>
      <b/>
      <sz val="9"/>
      <name val="Times New Roman CE"/>
      <family val="1"/>
    </font>
    <font>
      <b/>
      <sz val="9"/>
      <color indexed="10"/>
      <name val="Times New Roman CE"/>
      <family val="1"/>
    </font>
    <font>
      <b/>
      <sz val="9"/>
      <color indexed="12"/>
      <name val="Times New Roman CE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imes New Roman"/>
      <family val="1"/>
    </font>
    <font>
      <b/>
      <sz val="16"/>
      <name val="Times New Roman CE"/>
      <family val="1"/>
    </font>
    <font>
      <sz val="9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color indexed="30"/>
      <name val="Times New Roman"/>
      <family val="1"/>
    </font>
    <font>
      <i/>
      <sz val="9"/>
      <color indexed="40"/>
      <name val="Times New Roman"/>
      <family val="1"/>
    </font>
    <font>
      <sz val="9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9"/>
      <color rgb="FF0070C0"/>
      <name val="Times New Roman"/>
      <family val="1"/>
    </font>
    <font>
      <i/>
      <sz val="9"/>
      <color rgb="FF00B0F0"/>
      <name val="Times New Roman"/>
      <family val="1"/>
    </font>
    <font>
      <sz val="9"/>
      <color rgb="FF00B0F0"/>
      <name val="Times New Roman"/>
      <family val="1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165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65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165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165" fontId="6" fillId="0" borderId="17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165" fontId="6" fillId="0" borderId="15" xfId="0" applyNumberFormat="1" applyFont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6" fillId="34" borderId="22" xfId="0" applyNumberFormat="1" applyFont="1" applyFill="1" applyBorder="1" applyAlignment="1">
      <alignment/>
    </xf>
    <xf numFmtId="4" fontId="6" fillId="34" borderId="26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34" borderId="14" xfId="0" applyNumberFormat="1" applyFont="1" applyFill="1" applyBorder="1" applyAlignment="1">
      <alignment/>
    </xf>
    <xf numFmtId="4" fontId="6" fillId="34" borderId="13" xfId="0" applyNumberFormat="1" applyFont="1" applyFill="1" applyBorder="1" applyAlignment="1">
      <alignment/>
    </xf>
    <xf numFmtId="4" fontId="6" fillId="34" borderId="20" xfId="0" applyNumberFormat="1" applyFont="1" applyFill="1" applyBorder="1" applyAlignment="1">
      <alignment/>
    </xf>
    <xf numFmtId="4" fontId="6" fillId="34" borderId="25" xfId="0" applyNumberFormat="1" applyFont="1" applyFill="1" applyBorder="1" applyAlignment="1">
      <alignment/>
    </xf>
    <xf numFmtId="4" fontId="6" fillId="34" borderId="31" xfId="0" applyNumberFormat="1" applyFont="1" applyFill="1" applyBorder="1" applyAlignment="1">
      <alignment/>
    </xf>
    <xf numFmtId="4" fontId="6" fillId="34" borderId="24" xfId="0" applyNumberFormat="1" applyFont="1" applyFill="1" applyBorder="1" applyAlignment="1">
      <alignment/>
    </xf>
    <xf numFmtId="4" fontId="6" fillId="34" borderId="32" xfId="0" applyNumberFormat="1" applyFont="1" applyFill="1" applyBorder="1" applyAlignment="1">
      <alignment/>
    </xf>
    <xf numFmtId="4" fontId="6" fillId="34" borderId="33" xfId="0" applyNumberFormat="1" applyFont="1" applyFill="1" applyBorder="1" applyAlignment="1">
      <alignment/>
    </xf>
    <xf numFmtId="4" fontId="6" fillId="34" borderId="34" xfId="0" applyNumberFormat="1" applyFont="1" applyFill="1" applyBorder="1" applyAlignment="1">
      <alignment/>
    </xf>
    <xf numFmtId="4" fontId="6" fillId="34" borderId="35" xfId="0" applyNumberFormat="1" applyFont="1" applyFill="1" applyBorder="1" applyAlignment="1">
      <alignment/>
    </xf>
    <xf numFmtId="4" fontId="6" fillId="34" borderId="36" xfId="0" applyNumberFormat="1" applyFont="1" applyFill="1" applyBorder="1" applyAlignment="1">
      <alignment/>
    </xf>
    <xf numFmtId="4" fontId="6" fillId="34" borderId="37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0" fontId="4" fillId="0" borderId="38" xfId="0" applyNumberFormat="1" applyFont="1" applyBorder="1" applyAlignment="1">
      <alignment/>
    </xf>
    <xf numFmtId="0" fontId="4" fillId="0" borderId="39" xfId="47" applyFont="1" applyBorder="1">
      <alignment/>
      <protection/>
    </xf>
    <xf numFmtId="0" fontId="4" fillId="0" borderId="0" xfId="47" applyFont="1" applyBorder="1">
      <alignment/>
      <protection/>
    </xf>
    <xf numFmtId="0" fontId="4" fillId="0" borderId="40" xfId="47" applyFont="1" applyBorder="1">
      <alignment/>
      <protection/>
    </xf>
    <xf numFmtId="0" fontId="4" fillId="0" borderId="41" xfId="47" applyNumberFormat="1" applyFont="1" applyBorder="1" applyAlignment="1">
      <alignment horizontal="center"/>
      <protection/>
    </xf>
    <xf numFmtId="4" fontId="9" fillId="0" borderId="42" xfId="47" applyNumberFormat="1" applyFont="1" applyBorder="1">
      <alignment/>
      <protection/>
    </xf>
    <xf numFmtId="4" fontId="4" fillId="0" borderId="43" xfId="47" applyNumberFormat="1" applyFont="1" applyBorder="1">
      <alignment/>
      <protection/>
    </xf>
    <xf numFmtId="0" fontId="11" fillId="0" borderId="0" xfId="0" applyFont="1" applyAlignment="1">
      <alignment/>
    </xf>
    <xf numFmtId="0" fontId="4" fillId="0" borderId="13" xfId="47" applyFont="1" applyBorder="1">
      <alignment/>
      <protection/>
    </xf>
    <xf numFmtId="0" fontId="4" fillId="0" borderId="25" xfId="47" applyFont="1" applyBorder="1">
      <alignment/>
      <protection/>
    </xf>
    <xf numFmtId="0" fontId="4" fillId="0" borderId="20" xfId="47" applyFont="1" applyBorder="1">
      <alignment/>
      <protection/>
    </xf>
    <xf numFmtId="0" fontId="4" fillId="0" borderId="10" xfId="47" applyNumberFormat="1" applyFont="1" applyBorder="1" applyAlignment="1">
      <alignment horizontal="center"/>
      <protection/>
    </xf>
    <xf numFmtId="4" fontId="9" fillId="0" borderId="13" xfId="47" applyNumberFormat="1" applyFont="1" applyBorder="1">
      <alignment/>
      <protection/>
    </xf>
    <xf numFmtId="4" fontId="4" fillId="0" borderId="14" xfId="47" applyNumberFormat="1" applyFont="1" applyBorder="1">
      <alignment/>
      <protection/>
    </xf>
    <xf numFmtId="0" fontId="4" fillId="0" borderId="44" xfId="47" applyFont="1" applyBorder="1">
      <alignment/>
      <protection/>
    </xf>
    <xf numFmtId="0" fontId="4" fillId="0" borderId="45" xfId="47" applyFont="1" applyBorder="1">
      <alignment/>
      <protection/>
    </xf>
    <xf numFmtId="0" fontId="4" fillId="0" borderId="46" xfId="47" applyFont="1" applyBorder="1">
      <alignment/>
      <protection/>
    </xf>
    <xf numFmtId="0" fontId="4" fillId="0" borderId="47" xfId="47" applyNumberFormat="1" applyFont="1" applyBorder="1" applyAlignment="1">
      <alignment horizontal="center"/>
      <protection/>
    </xf>
    <xf numFmtId="0" fontId="4" fillId="0" borderId="15" xfId="47" applyFont="1" applyBorder="1">
      <alignment/>
      <protection/>
    </xf>
    <xf numFmtId="0" fontId="4" fillId="0" borderId="23" xfId="47" applyFont="1" applyBorder="1">
      <alignment/>
      <protection/>
    </xf>
    <xf numFmtId="0" fontId="4" fillId="0" borderId="27" xfId="47" applyFont="1" applyBorder="1">
      <alignment/>
      <protection/>
    </xf>
    <xf numFmtId="0" fontId="4" fillId="0" borderId="12" xfId="47" applyNumberFormat="1" applyFont="1" applyBorder="1" applyAlignment="1">
      <alignment horizontal="center"/>
      <protection/>
    </xf>
    <xf numFmtId="4" fontId="9" fillId="0" borderId="15" xfId="47" applyNumberFormat="1" applyFont="1" applyBorder="1">
      <alignment/>
      <protection/>
    </xf>
    <xf numFmtId="4" fontId="4" fillId="0" borderId="16" xfId="47" applyNumberFormat="1" applyFont="1" applyBorder="1">
      <alignment/>
      <protection/>
    </xf>
    <xf numFmtId="0" fontId="4" fillId="0" borderId="17" xfId="47" applyFont="1" applyBorder="1">
      <alignment/>
      <protection/>
    </xf>
    <xf numFmtId="0" fontId="4" fillId="0" borderId="26" xfId="47" applyFont="1" applyBorder="1">
      <alignment/>
      <protection/>
    </xf>
    <xf numFmtId="0" fontId="4" fillId="0" borderId="19" xfId="47" applyFont="1" applyBorder="1">
      <alignment/>
      <protection/>
    </xf>
    <xf numFmtId="4" fontId="4" fillId="0" borderId="18" xfId="47" applyNumberFormat="1" applyFont="1" applyBorder="1">
      <alignment/>
      <protection/>
    </xf>
    <xf numFmtId="4" fontId="9" fillId="0" borderId="44" xfId="47" applyNumberFormat="1" applyFont="1" applyBorder="1">
      <alignment/>
      <protection/>
    </xf>
    <xf numFmtId="0" fontId="4" fillId="0" borderId="24" xfId="47" applyFont="1" applyBorder="1">
      <alignment/>
      <protection/>
    </xf>
    <xf numFmtId="4" fontId="9" fillId="0" borderId="17" xfId="47" applyNumberFormat="1" applyFont="1" applyBorder="1">
      <alignment/>
      <protection/>
    </xf>
    <xf numFmtId="0" fontId="4" fillId="0" borderId="48" xfId="47" applyFont="1" applyBorder="1">
      <alignment/>
      <protection/>
    </xf>
    <xf numFmtId="0" fontId="4" fillId="0" borderId="49" xfId="47" applyFont="1" applyBorder="1">
      <alignment/>
      <protection/>
    </xf>
    <xf numFmtId="4" fontId="9" fillId="0" borderId="50" xfId="47" applyNumberFormat="1" applyFont="1" applyBorder="1">
      <alignment/>
      <protection/>
    </xf>
    <xf numFmtId="0" fontId="4" fillId="0" borderId="51" xfId="47" applyFont="1" applyBorder="1">
      <alignment/>
      <protection/>
    </xf>
    <xf numFmtId="0" fontId="4" fillId="0" borderId="36" xfId="47" applyFont="1" applyBorder="1">
      <alignment/>
      <protection/>
    </xf>
    <xf numFmtId="0" fontId="4" fillId="0" borderId="38" xfId="47" applyFont="1" applyBorder="1">
      <alignment/>
      <protection/>
    </xf>
    <xf numFmtId="0" fontId="4" fillId="0" borderId="32" xfId="47" applyNumberFormat="1" applyFont="1" applyBorder="1" applyAlignment="1">
      <alignment horizontal="center"/>
      <protection/>
    </xf>
    <xf numFmtId="4" fontId="9" fillId="0" borderId="52" xfId="47" applyNumberFormat="1" applyFont="1" applyBorder="1">
      <alignment/>
      <protection/>
    </xf>
    <xf numFmtId="4" fontId="4" fillId="0" borderId="53" xfId="47" applyNumberFormat="1" applyFont="1" applyBorder="1">
      <alignment/>
      <protection/>
    </xf>
    <xf numFmtId="0" fontId="12" fillId="0" borderId="54" xfId="47" applyFont="1" applyBorder="1" applyAlignment="1">
      <alignment horizontal="center"/>
      <protection/>
    </xf>
    <xf numFmtId="0" fontId="12" fillId="0" borderId="55" xfId="47" applyFont="1" applyBorder="1" applyAlignment="1">
      <alignment horizontal="center"/>
      <protection/>
    </xf>
    <xf numFmtId="0" fontId="12" fillId="0" borderId="56" xfId="47" applyFont="1" applyBorder="1" applyAlignment="1">
      <alignment horizontal="center"/>
      <protection/>
    </xf>
    <xf numFmtId="0" fontId="12" fillId="0" borderId="57" xfId="47" applyNumberFormat="1" applyFont="1" applyBorder="1" applyAlignment="1">
      <alignment horizontal="center"/>
      <protection/>
    </xf>
    <xf numFmtId="1" fontId="6" fillId="0" borderId="19" xfId="0" applyNumberFormat="1" applyFont="1" applyBorder="1" applyAlignment="1">
      <alignment/>
    </xf>
    <xf numFmtId="1" fontId="6" fillId="0" borderId="21" xfId="0" applyNumberFormat="1" applyFont="1" applyBorder="1" applyAlignment="1">
      <alignment horizontal="center"/>
    </xf>
    <xf numFmtId="1" fontId="6" fillId="34" borderId="35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/>
    </xf>
    <xf numFmtId="2" fontId="6" fillId="0" borderId="19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13" fillId="0" borderId="21" xfId="0" applyNumberFormat="1" applyFont="1" applyBorder="1" applyAlignment="1">
      <alignment horizontal="right"/>
    </xf>
    <xf numFmtId="3" fontId="6" fillId="34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2" fontId="13" fillId="0" borderId="21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13" fillId="0" borderId="20" xfId="0" applyNumberFormat="1" applyFont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4" fontId="6" fillId="33" borderId="14" xfId="0" applyNumberFormat="1" applyFont="1" applyFill="1" applyBorder="1" applyAlignment="1">
      <alignment/>
    </xf>
    <xf numFmtId="0" fontId="14" fillId="0" borderId="51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8" xfId="0" applyNumberFormat="1" applyFont="1" applyBorder="1" applyAlignment="1">
      <alignment/>
    </xf>
    <xf numFmtId="4" fontId="14" fillId="0" borderId="58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5" xfId="0" applyNumberFormat="1" applyFont="1" applyBorder="1" applyAlignment="1">
      <alignment/>
    </xf>
    <xf numFmtId="4" fontId="17" fillId="0" borderId="25" xfId="0" applyNumberFormat="1" applyFont="1" applyBorder="1" applyAlignment="1">
      <alignment/>
    </xf>
    <xf numFmtId="4" fontId="17" fillId="0" borderId="20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4" fontId="6" fillId="0" borderId="28" xfId="0" applyNumberFormat="1" applyFont="1" applyBorder="1" applyAlignment="1">
      <alignment horizontal="right"/>
    </xf>
    <xf numFmtId="4" fontId="6" fillId="0" borderId="60" xfId="0" applyNumberFormat="1" applyFont="1" applyBorder="1" applyAlignment="1">
      <alignment horizontal="right"/>
    </xf>
    <xf numFmtId="165" fontId="6" fillId="0" borderId="44" xfId="0" applyNumberFormat="1" applyFont="1" applyBorder="1" applyAlignment="1">
      <alignment/>
    </xf>
    <xf numFmtId="2" fontId="13" fillId="0" borderId="46" xfId="0" applyNumberFormat="1" applyFont="1" applyBorder="1" applyAlignment="1">
      <alignment/>
    </xf>
    <xf numFmtId="4" fontId="6" fillId="33" borderId="47" xfId="0" applyNumberFormat="1" applyFont="1" applyFill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61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62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4" fontId="61" fillId="0" borderId="24" xfId="0" applyNumberFormat="1" applyFont="1" applyBorder="1" applyAlignment="1">
      <alignment/>
    </xf>
    <xf numFmtId="4" fontId="61" fillId="0" borderId="17" xfId="0" applyNumberFormat="1" applyFont="1" applyBorder="1" applyAlignment="1">
      <alignment/>
    </xf>
    <xf numFmtId="4" fontId="61" fillId="0" borderId="11" xfId="0" applyNumberFormat="1" applyFont="1" applyBorder="1" applyAlignment="1">
      <alignment/>
    </xf>
    <xf numFmtId="4" fontId="61" fillId="0" borderId="18" xfId="0" applyNumberFormat="1" applyFont="1" applyBorder="1" applyAlignment="1">
      <alignment/>
    </xf>
    <xf numFmtId="4" fontId="61" fillId="0" borderId="13" xfId="0" applyNumberFormat="1" applyFont="1" applyBorder="1" applyAlignment="1">
      <alignment/>
    </xf>
    <xf numFmtId="4" fontId="61" fillId="0" borderId="10" xfId="0" applyNumberFormat="1" applyFont="1" applyBorder="1" applyAlignment="1">
      <alignment/>
    </xf>
    <xf numFmtId="4" fontId="61" fillId="0" borderId="14" xfId="0" applyNumberFormat="1" applyFont="1" applyBorder="1" applyAlignment="1">
      <alignment/>
    </xf>
    <xf numFmtId="4" fontId="61" fillId="0" borderId="15" xfId="0" applyNumberFormat="1" applyFont="1" applyBorder="1" applyAlignment="1">
      <alignment/>
    </xf>
    <xf numFmtId="4" fontId="61" fillId="0" borderId="12" xfId="0" applyNumberFormat="1" applyFont="1" applyBorder="1" applyAlignment="1">
      <alignment/>
    </xf>
    <xf numFmtId="4" fontId="61" fillId="0" borderId="16" xfId="0" applyNumberFormat="1" applyFont="1" applyBorder="1" applyAlignment="1">
      <alignment/>
    </xf>
    <xf numFmtId="4" fontId="61" fillId="0" borderId="50" xfId="0" applyNumberFormat="1" applyFont="1" applyBorder="1" applyAlignment="1">
      <alignment/>
    </xf>
    <xf numFmtId="4" fontId="61" fillId="0" borderId="59" xfId="0" applyNumberFormat="1" applyFont="1" applyBorder="1" applyAlignment="1">
      <alignment/>
    </xf>
    <xf numFmtId="3" fontId="20" fillId="34" borderId="32" xfId="0" applyNumberFormat="1" applyFont="1" applyFill="1" applyBorder="1" applyAlignment="1">
      <alignment/>
    </xf>
    <xf numFmtId="4" fontId="20" fillId="34" borderId="32" xfId="0" applyNumberFormat="1" applyFont="1" applyFill="1" applyBorder="1" applyAlignment="1">
      <alignment/>
    </xf>
    <xf numFmtId="4" fontId="14" fillId="0" borderId="63" xfId="0" applyNumberFormat="1" applyFont="1" applyBorder="1" applyAlignment="1">
      <alignment/>
    </xf>
    <xf numFmtId="0" fontId="22" fillId="0" borderId="64" xfId="0" applyFont="1" applyBorder="1" applyAlignment="1">
      <alignment/>
    </xf>
    <xf numFmtId="4" fontId="14" fillId="0" borderId="10" xfId="0" applyNumberFormat="1" applyFont="1" applyBorder="1" applyAlignment="1">
      <alignment horizontal="left"/>
    </xf>
    <xf numFmtId="4" fontId="14" fillId="0" borderId="10" xfId="0" applyNumberFormat="1" applyFont="1" applyBorder="1" applyAlignment="1">
      <alignment horizontal="right"/>
    </xf>
    <xf numFmtId="4" fontId="14" fillId="0" borderId="65" xfId="0" applyNumberFormat="1" applyFont="1" applyBorder="1" applyAlignment="1">
      <alignment horizontal="right"/>
    </xf>
    <xf numFmtId="4" fontId="5" fillId="35" borderId="61" xfId="0" applyNumberFormat="1" applyFont="1" applyFill="1" applyBorder="1" applyAlignment="1">
      <alignment/>
    </xf>
    <xf numFmtId="4" fontId="14" fillId="0" borderId="14" xfId="0" applyNumberFormat="1" applyFont="1" applyBorder="1" applyAlignment="1">
      <alignment horizontal="right"/>
    </xf>
    <xf numFmtId="4" fontId="14" fillId="0" borderId="53" xfId="47" applyNumberFormat="1" applyFont="1" applyBorder="1" applyAlignment="1">
      <alignment horizontal="right"/>
      <protection/>
    </xf>
    <xf numFmtId="0" fontId="17" fillId="0" borderId="62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5" xfId="0" applyNumberFormat="1" applyFont="1" applyBorder="1" applyAlignment="1">
      <alignment/>
    </xf>
    <xf numFmtId="4" fontId="8" fillId="0" borderId="45" xfId="0" applyNumberFormat="1" applyFont="1" applyBorder="1" applyAlignment="1">
      <alignment/>
    </xf>
    <xf numFmtId="0" fontId="17" fillId="0" borderId="6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17" fillId="0" borderId="22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6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8" fillId="0" borderId="22" xfId="0" applyFont="1" applyBorder="1" applyAlignment="1">
      <alignment/>
    </xf>
    <xf numFmtId="4" fontId="6" fillId="0" borderId="67" xfId="0" applyNumberFormat="1" applyFont="1" applyBorder="1" applyAlignment="1">
      <alignment horizontal="right"/>
    </xf>
    <xf numFmtId="4" fontId="8" fillId="0" borderId="47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23" fillId="0" borderId="24" xfId="0" applyNumberFormat="1" applyFont="1" applyBorder="1" applyAlignment="1">
      <alignment/>
    </xf>
    <xf numFmtId="0" fontId="6" fillId="0" borderId="50" xfId="0" applyFont="1" applyBorder="1" applyAlignment="1">
      <alignment horizontal="center"/>
    </xf>
    <xf numFmtId="3" fontId="6" fillId="0" borderId="59" xfId="0" applyNumberFormat="1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23" fillId="0" borderId="13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4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23" fillId="0" borderId="15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3" fillId="0" borderId="50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68" xfId="0" applyNumberFormat="1" applyFont="1" applyBorder="1" applyAlignment="1">
      <alignment/>
    </xf>
    <xf numFmtId="4" fontId="23" fillId="0" borderId="67" xfId="0" applyNumberFormat="1" applyFont="1" applyBorder="1" applyAlignment="1">
      <alignment/>
    </xf>
    <xf numFmtId="4" fontId="6" fillId="0" borderId="69" xfId="0" applyNumberFormat="1" applyFont="1" applyBorder="1" applyAlignment="1">
      <alignment/>
    </xf>
    <xf numFmtId="4" fontId="6" fillId="0" borderId="60" xfId="0" applyNumberFormat="1" applyFont="1" applyBorder="1" applyAlignment="1">
      <alignment/>
    </xf>
    <xf numFmtId="4" fontId="6" fillId="34" borderId="61" xfId="0" applyNumberFormat="1" applyFont="1" applyFill="1" applyBorder="1" applyAlignment="1">
      <alignment/>
    </xf>
    <xf numFmtId="4" fontId="6" fillId="34" borderId="70" xfId="0" applyNumberFormat="1" applyFont="1" applyFill="1" applyBorder="1" applyAlignment="1">
      <alignment/>
    </xf>
    <xf numFmtId="0" fontId="12" fillId="0" borderId="57" xfId="47" applyFont="1" applyBorder="1" applyAlignment="1">
      <alignment horizontal="center"/>
      <protection/>
    </xf>
    <xf numFmtId="10" fontId="4" fillId="0" borderId="66" xfId="47" applyNumberFormat="1" applyFont="1" applyBorder="1" applyAlignment="1">
      <alignment horizontal="center"/>
      <protection/>
    </xf>
    <xf numFmtId="10" fontId="4" fillId="0" borderId="24" xfId="47" applyNumberFormat="1" applyFont="1" applyBorder="1" applyAlignment="1">
      <alignment horizontal="center"/>
      <protection/>
    </xf>
    <xf numFmtId="10" fontId="4" fillId="0" borderId="62" xfId="47" applyNumberFormat="1" applyFont="1" applyBorder="1" applyAlignment="1">
      <alignment horizontal="center"/>
      <protection/>
    </xf>
    <xf numFmtId="10" fontId="4" fillId="0" borderId="23" xfId="47" applyNumberFormat="1" applyFont="1" applyBorder="1" applyAlignment="1">
      <alignment horizontal="center"/>
      <protection/>
    </xf>
    <xf numFmtId="10" fontId="4" fillId="0" borderId="22" xfId="47" applyNumberFormat="1" applyFont="1" applyBorder="1" applyAlignment="1">
      <alignment horizontal="center"/>
      <protection/>
    </xf>
    <xf numFmtId="10" fontId="4" fillId="0" borderId="36" xfId="47" applyNumberFormat="1" applyFont="1" applyBorder="1" applyAlignment="1">
      <alignment horizontal="center"/>
      <protection/>
    </xf>
    <xf numFmtId="4" fontId="12" fillId="0" borderId="54" xfId="47" applyNumberFormat="1" applyFont="1" applyBorder="1" applyAlignment="1">
      <alignment horizontal="center" wrapText="1"/>
      <protection/>
    </xf>
    <xf numFmtId="2" fontId="12" fillId="0" borderId="71" xfId="47" applyNumberFormat="1" applyFont="1" applyBorder="1" applyAlignment="1">
      <alignment horizontal="center" vertical="center" wrapText="1"/>
      <protection/>
    </xf>
    <xf numFmtId="4" fontId="15" fillId="0" borderId="51" xfId="0" applyNumberFormat="1" applyFont="1" applyBorder="1" applyAlignment="1">
      <alignment/>
    </xf>
    <xf numFmtId="4" fontId="16" fillId="0" borderId="58" xfId="0" applyNumberFormat="1" applyFont="1" applyBorder="1" applyAlignment="1">
      <alignment/>
    </xf>
    <xf numFmtId="4" fontId="8" fillId="0" borderId="51" xfId="0" applyNumberFormat="1" applyFont="1" applyBorder="1" applyAlignment="1">
      <alignment/>
    </xf>
    <xf numFmtId="4" fontId="8" fillId="0" borderId="58" xfId="0" applyNumberFormat="1" applyFont="1" applyBorder="1" applyAlignment="1">
      <alignment/>
    </xf>
    <xf numFmtId="4" fontId="12" fillId="0" borderId="72" xfId="47" applyNumberFormat="1" applyFont="1" applyBorder="1" applyAlignment="1">
      <alignment horizontal="center" vertical="center" wrapText="1"/>
      <protection/>
    </xf>
    <xf numFmtId="4" fontId="10" fillId="0" borderId="73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10" fillId="0" borderId="72" xfId="0" applyNumberFormat="1" applyFont="1" applyBorder="1" applyAlignment="1">
      <alignment/>
    </xf>
    <xf numFmtId="4" fontId="10" fillId="0" borderId="58" xfId="0" applyNumberFormat="1" applyFont="1" applyBorder="1" applyAlignment="1">
      <alignment/>
    </xf>
    <xf numFmtId="4" fontId="12" fillId="0" borderId="54" xfId="47" applyNumberFormat="1" applyFont="1" applyBorder="1" applyAlignment="1">
      <alignment horizontal="center" vertical="center" wrapText="1"/>
      <protection/>
    </xf>
    <xf numFmtId="4" fontId="12" fillId="0" borderId="74" xfId="47" applyNumberFormat="1" applyFont="1" applyBorder="1" applyAlignment="1">
      <alignment horizontal="center" wrapText="1"/>
      <protection/>
    </xf>
    <xf numFmtId="4" fontId="4" fillId="0" borderId="75" xfId="47" applyNumberFormat="1" applyFont="1" applyBorder="1">
      <alignment/>
      <protection/>
    </xf>
    <xf numFmtId="4" fontId="4" fillId="0" borderId="13" xfId="47" applyNumberFormat="1" applyFont="1" applyBorder="1">
      <alignment/>
      <protection/>
    </xf>
    <xf numFmtId="4" fontId="4" fillId="0" borderId="15" xfId="47" applyNumberFormat="1" applyFont="1" applyBorder="1">
      <alignment/>
      <protection/>
    </xf>
    <xf numFmtId="4" fontId="4" fillId="0" borderId="17" xfId="47" applyNumberFormat="1" applyFont="1" applyBorder="1">
      <alignment/>
      <protection/>
    </xf>
    <xf numFmtId="4" fontId="4" fillId="0" borderId="34" xfId="47" applyNumberFormat="1" applyFont="1" applyBorder="1">
      <alignment/>
      <protection/>
    </xf>
    <xf numFmtId="4" fontId="14" fillId="0" borderId="51" xfId="0" applyNumberFormat="1" applyFont="1" applyBorder="1" applyAlignment="1">
      <alignment/>
    </xf>
    <xf numFmtId="0" fontId="4" fillId="0" borderId="39" xfId="47" applyFont="1" applyFill="1" applyBorder="1">
      <alignment/>
      <protection/>
    </xf>
    <xf numFmtId="0" fontId="4" fillId="0" borderId="0" xfId="47" applyFont="1" applyFill="1" applyBorder="1">
      <alignment/>
      <protection/>
    </xf>
    <xf numFmtId="0" fontId="4" fillId="0" borderId="40" xfId="47" applyFont="1" applyFill="1" applyBorder="1">
      <alignment/>
      <protection/>
    </xf>
    <xf numFmtId="0" fontId="4" fillId="0" borderId="10" xfId="47" applyNumberFormat="1" applyFont="1" applyFill="1" applyBorder="1" applyAlignment="1">
      <alignment horizontal="center"/>
      <protection/>
    </xf>
    <xf numFmtId="10" fontId="4" fillId="0" borderId="24" xfId="47" applyNumberFormat="1" applyFont="1" applyFill="1" applyBorder="1" applyAlignment="1">
      <alignment horizontal="center"/>
      <protection/>
    </xf>
    <xf numFmtId="4" fontId="9" fillId="0" borderId="13" xfId="47" applyNumberFormat="1" applyFont="1" applyFill="1" applyBorder="1">
      <alignment/>
      <protection/>
    </xf>
    <xf numFmtId="4" fontId="4" fillId="0" borderId="13" xfId="47" applyNumberFormat="1" applyFont="1" applyFill="1" applyBorder="1">
      <alignment/>
      <protection/>
    </xf>
    <xf numFmtId="4" fontId="4" fillId="0" borderId="14" xfId="47" applyNumberFormat="1" applyFont="1" applyFill="1" applyBorder="1">
      <alignment/>
      <protection/>
    </xf>
    <xf numFmtId="4" fontId="10" fillId="0" borderId="73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 horizontal="right" wrapText="1"/>
    </xf>
    <xf numFmtId="4" fontId="62" fillId="0" borderId="15" xfId="0" applyNumberFormat="1" applyFont="1" applyBorder="1" applyAlignment="1">
      <alignment/>
    </xf>
    <xf numFmtId="4" fontId="62" fillId="0" borderId="23" xfId="0" applyNumberFormat="1" applyFont="1" applyBorder="1" applyAlignment="1">
      <alignment/>
    </xf>
    <xf numFmtId="4" fontId="62" fillId="0" borderId="16" xfId="0" applyNumberFormat="1" applyFont="1" applyBorder="1" applyAlignment="1">
      <alignment/>
    </xf>
    <xf numFmtId="4" fontId="63" fillId="0" borderId="15" xfId="0" applyNumberFormat="1" applyFont="1" applyBorder="1" applyAlignment="1">
      <alignment horizontal="right"/>
    </xf>
    <xf numFmtId="4" fontId="62" fillId="0" borderId="12" xfId="0" applyNumberFormat="1" applyFont="1" applyBorder="1" applyAlignment="1">
      <alignment horizontal="right"/>
    </xf>
    <xf numFmtId="4" fontId="62" fillId="0" borderId="16" xfId="0" applyNumberFormat="1" applyFont="1" applyBorder="1" applyAlignment="1">
      <alignment horizontal="right"/>
    </xf>
    <xf numFmtId="4" fontId="62" fillId="0" borderId="17" xfId="0" applyNumberFormat="1" applyFont="1" applyBorder="1" applyAlignment="1">
      <alignment/>
    </xf>
    <xf numFmtId="4" fontId="62" fillId="0" borderId="12" xfId="0" applyNumberFormat="1" applyFont="1" applyBorder="1" applyAlignment="1">
      <alignment/>
    </xf>
    <xf numFmtId="4" fontId="62" fillId="0" borderId="28" xfId="0" applyNumberFormat="1" applyFont="1" applyBorder="1" applyAlignment="1">
      <alignment/>
    </xf>
    <xf numFmtId="4" fontId="62" fillId="0" borderId="60" xfId="0" applyNumberFormat="1" applyFont="1" applyBorder="1" applyAlignment="1">
      <alignment/>
    </xf>
    <xf numFmtId="4" fontId="62" fillId="0" borderId="11" xfId="0" applyNumberFormat="1" applyFont="1" applyBorder="1" applyAlignment="1">
      <alignment/>
    </xf>
    <xf numFmtId="4" fontId="62" fillId="0" borderId="18" xfId="0" applyNumberFormat="1" applyFont="1" applyBorder="1" applyAlignment="1">
      <alignment/>
    </xf>
    <xf numFmtId="2" fontId="6" fillId="0" borderId="46" xfId="0" applyNumberFormat="1" applyFont="1" applyBorder="1" applyAlignment="1">
      <alignment/>
    </xf>
    <xf numFmtId="4" fontId="62" fillId="0" borderId="50" xfId="0" applyNumberFormat="1" applyFont="1" applyBorder="1" applyAlignment="1">
      <alignment/>
    </xf>
    <xf numFmtId="4" fontId="62" fillId="0" borderId="59" xfId="0" applyNumberFormat="1" applyFont="1" applyBorder="1" applyAlignment="1">
      <alignment/>
    </xf>
    <xf numFmtId="4" fontId="62" fillId="0" borderId="67" xfId="0" applyNumberFormat="1" applyFont="1" applyBorder="1" applyAlignment="1">
      <alignment/>
    </xf>
    <xf numFmtId="4" fontId="61" fillId="0" borderId="22" xfId="0" applyNumberFormat="1" applyFont="1" applyBorder="1" applyAlignment="1">
      <alignment/>
    </xf>
    <xf numFmtId="4" fontId="61" fillId="0" borderId="10" xfId="0" applyNumberFormat="1" applyFont="1" applyBorder="1" applyAlignment="1">
      <alignment horizontal="right"/>
    </xf>
    <xf numFmtId="4" fontId="61" fillId="0" borderId="11" xfId="0" applyNumberFormat="1" applyFont="1" applyBorder="1" applyAlignment="1">
      <alignment horizontal="right"/>
    </xf>
    <xf numFmtId="4" fontId="61" fillId="0" borderId="28" xfId="0" applyNumberFormat="1" applyFont="1" applyBorder="1" applyAlignment="1">
      <alignment/>
    </xf>
    <xf numFmtId="4" fontId="64" fillId="0" borderId="15" xfId="0" applyNumberFormat="1" applyFont="1" applyBorder="1" applyAlignment="1">
      <alignment/>
    </xf>
    <xf numFmtId="4" fontId="10" fillId="36" borderId="76" xfId="47" applyNumberFormat="1" applyFont="1" applyFill="1" applyBorder="1">
      <alignment/>
      <protection/>
    </xf>
    <xf numFmtId="4" fontId="10" fillId="36" borderId="61" xfId="47" applyNumberFormat="1" applyFont="1" applyFill="1" applyBorder="1">
      <alignment/>
      <protection/>
    </xf>
    <xf numFmtId="4" fontId="10" fillId="36" borderId="16" xfId="47" applyNumberFormat="1" applyFont="1" applyFill="1" applyBorder="1">
      <alignment/>
      <protection/>
    </xf>
    <xf numFmtId="4" fontId="10" fillId="36" borderId="33" xfId="47" applyNumberFormat="1" applyFont="1" applyFill="1" applyBorder="1">
      <alignment/>
      <protection/>
    </xf>
    <xf numFmtId="4" fontId="10" fillId="37" borderId="61" xfId="47" applyNumberFormat="1" applyFont="1" applyFill="1" applyBorder="1">
      <alignment/>
      <protection/>
    </xf>
    <xf numFmtId="4" fontId="10" fillId="37" borderId="76" xfId="47" applyNumberFormat="1" applyFont="1" applyFill="1" applyBorder="1">
      <alignment/>
      <protection/>
    </xf>
    <xf numFmtId="4" fontId="5" fillId="34" borderId="33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165" fontId="5" fillId="0" borderId="54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right"/>
    </xf>
    <xf numFmtId="165" fontId="6" fillId="0" borderId="29" xfId="0" applyNumberFormat="1" applyFont="1" applyBorder="1" applyAlignment="1">
      <alignment horizontal="right"/>
    </xf>
    <xf numFmtId="165" fontId="6" fillId="0" borderId="30" xfId="0" applyNumberFormat="1" applyFont="1" applyBorder="1" applyAlignment="1">
      <alignment horizontal="right"/>
    </xf>
    <xf numFmtId="165" fontId="6" fillId="0" borderId="28" xfId="0" applyNumberFormat="1" applyFont="1" applyBorder="1" applyAlignment="1">
      <alignment/>
    </xf>
    <xf numFmtId="165" fontId="6" fillId="0" borderId="29" xfId="0" applyNumberFormat="1" applyFont="1" applyBorder="1" applyAlignment="1">
      <alignment/>
    </xf>
    <xf numFmtId="165" fontId="6" fillId="0" borderId="30" xfId="0" applyNumberFormat="1" applyFont="1" applyBorder="1" applyAlignment="1">
      <alignment/>
    </xf>
    <xf numFmtId="165" fontId="6" fillId="0" borderId="77" xfId="0" applyNumberFormat="1" applyFont="1" applyBorder="1" applyAlignment="1">
      <alignment/>
    </xf>
    <xf numFmtId="165" fontId="6" fillId="0" borderId="78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1" fontId="17" fillId="0" borderId="79" xfId="0" applyNumberFormat="1" applyFont="1" applyBorder="1" applyAlignment="1">
      <alignment vertical="top" wrapText="1"/>
    </xf>
    <xf numFmtId="4" fontId="17" fillId="0" borderId="80" xfId="0" applyNumberFormat="1" applyFont="1" applyBorder="1" applyAlignment="1">
      <alignment vertical="top" wrapText="1"/>
    </xf>
    <xf numFmtId="0" fontId="17" fillId="0" borderId="74" xfId="0" applyFont="1" applyBorder="1" applyAlignment="1">
      <alignment vertical="top" wrapText="1"/>
    </xf>
    <xf numFmtId="4" fontId="8" fillId="0" borderId="32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 horizontal="right" wrapText="1"/>
    </xf>
    <xf numFmtId="4" fontId="6" fillId="0" borderId="6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61" fillId="0" borderId="69" xfId="0" applyNumberFormat="1" applyFont="1" applyBorder="1" applyAlignment="1">
      <alignment/>
    </xf>
    <xf numFmtId="4" fontId="10" fillId="37" borderId="61" xfId="47" applyNumberFormat="1" applyFont="1" applyFill="1" applyBorder="1" applyAlignment="1">
      <alignment vertical="center"/>
      <protection/>
    </xf>
    <xf numFmtId="4" fontId="10" fillId="0" borderId="61" xfId="47" applyNumberFormat="1" applyFont="1" applyFill="1" applyBorder="1">
      <alignment/>
      <protection/>
    </xf>
    <xf numFmtId="5" fontId="5" fillId="34" borderId="44" xfId="0" applyNumberFormat="1" applyFont="1" applyFill="1" applyBorder="1" applyAlignment="1">
      <alignment horizontal="center" vertical="center"/>
    </xf>
    <xf numFmtId="5" fontId="5" fillId="34" borderId="52" xfId="0" applyNumberFormat="1" applyFont="1" applyFill="1" applyBorder="1" applyAlignment="1">
      <alignment horizontal="center" vertical="center"/>
    </xf>
    <xf numFmtId="4" fontId="7" fillId="0" borderId="81" xfId="0" applyNumberFormat="1" applyFont="1" applyBorder="1" applyAlignment="1">
      <alignment horizontal="center"/>
    </xf>
    <xf numFmtId="4" fontId="7" fillId="0" borderId="82" xfId="0" applyNumberFormat="1" applyFont="1" applyBorder="1" applyAlignment="1">
      <alignment horizontal="center"/>
    </xf>
    <xf numFmtId="4" fontId="7" fillId="0" borderId="83" xfId="0" applyNumberFormat="1" applyFont="1" applyBorder="1" applyAlignment="1">
      <alignment horizontal="center"/>
    </xf>
    <xf numFmtId="4" fontId="7" fillId="0" borderId="84" xfId="0" applyNumberFormat="1" applyFont="1" applyBorder="1" applyAlignment="1">
      <alignment horizontal="center"/>
    </xf>
    <xf numFmtId="4" fontId="7" fillId="0" borderId="85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165" fontId="5" fillId="34" borderId="17" xfId="0" applyNumberFormat="1" applyFont="1" applyFill="1" applyBorder="1" applyAlignment="1">
      <alignment horizontal="center" wrapText="1"/>
    </xf>
    <xf numFmtId="165" fontId="5" fillId="34" borderId="13" xfId="0" applyNumberFormat="1" applyFont="1" applyFill="1" applyBorder="1" applyAlignment="1">
      <alignment horizontal="center" wrapText="1"/>
    </xf>
    <xf numFmtId="4" fontId="6" fillId="34" borderId="24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 horizontal="center"/>
    </xf>
    <xf numFmtId="4" fontId="6" fillId="33" borderId="29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0" fontId="17" fillId="0" borderId="47" xfId="0" applyNumberFormat="1" applyFont="1" applyBorder="1" applyAlignment="1">
      <alignment horizontal="center" vertical="center" wrapText="1"/>
    </xf>
    <xf numFmtId="0" fontId="17" fillId="0" borderId="4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4" fontId="8" fillId="0" borderId="47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21" fillId="0" borderId="86" xfId="47" applyNumberFormat="1" applyFont="1" applyBorder="1" applyAlignment="1">
      <alignment horizontal="center"/>
      <protection/>
    </xf>
    <xf numFmtId="4" fontId="21" fillId="0" borderId="87" xfId="47" applyNumberFormat="1" applyFont="1" applyBorder="1" applyAlignment="1">
      <alignment horizontal="center"/>
      <protection/>
    </xf>
    <xf numFmtId="4" fontId="21" fillId="0" borderId="88" xfId="47" applyNumberFormat="1" applyFont="1" applyBorder="1" applyAlignment="1">
      <alignment horizontal="center"/>
      <protection/>
    </xf>
    <xf numFmtId="4" fontId="21" fillId="0" borderId="89" xfId="47" applyNumberFormat="1" applyFont="1" applyBorder="1" applyAlignment="1">
      <alignment horizontal="center"/>
      <protection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" fillId="0" borderId="88" xfId="47" applyFont="1" applyBorder="1" applyAlignment="1">
      <alignment horizontal="center" vertical="center" wrapText="1"/>
      <protection/>
    </xf>
    <xf numFmtId="0" fontId="2" fillId="0" borderId="0" xfId="47" applyFont="1" applyBorder="1" applyAlignment="1">
      <alignment horizontal="center" vertical="center" wrapText="1"/>
      <protection/>
    </xf>
    <xf numFmtId="0" fontId="2" fillId="0" borderId="38" xfId="47" applyFont="1" applyBorder="1" applyAlignment="1">
      <alignment horizontal="center" vertical="center" wrapText="1"/>
      <protection/>
    </xf>
    <xf numFmtId="4" fontId="14" fillId="0" borderId="90" xfId="0" applyNumberFormat="1" applyFont="1" applyBorder="1" applyAlignment="1">
      <alignment horizontal="center"/>
    </xf>
    <xf numFmtId="4" fontId="14" fillId="0" borderId="63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44" xfId="0" applyNumberFormat="1" applyFont="1" applyBorder="1" applyAlignment="1">
      <alignment horizontal="right" vertical="center"/>
    </xf>
    <xf numFmtId="4" fontId="14" fillId="0" borderId="39" xfId="0" applyNumberFormat="1" applyFont="1" applyBorder="1" applyAlignment="1">
      <alignment horizontal="right" vertical="center"/>
    </xf>
    <xf numFmtId="4" fontId="14" fillId="0" borderId="52" xfId="0" applyNumberFormat="1" applyFont="1" applyBorder="1" applyAlignment="1">
      <alignment horizontal="right" vertical="center"/>
    </xf>
    <xf numFmtId="4" fontId="14" fillId="0" borderId="91" xfId="47" applyNumberFormat="1" applyFont="1" applyBorder="1" applyAlignment="1">
      <alignment horizontal="left" vertical="center"/>
      <protection/>
    </xf>
    <xf numFmtId="4" fontId="14" fillId="0" borderId="38" xfId="47" applyNumberFormat="1" applyFont="1" applyBorder="1" applyAlignment="1">
      <alignment horizontal="left" vertical="center"/>
      <protection/>
    </xf>
    <xf numFmtId="4" fontId="14" fillId="0" borderId="92" xfId="47" applyNumberFormat="1" applyFont="1" applyBorder="1" applyAlignment="1">
      <alignment horizontal="left" vertical="center"/>
      <protection/>
    </xf>
    <xf numFmtId="4" fontId="14" fillId="0" borderId="10" xfId="0" applyNumberFormat="1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44" sqref="K44"/>
    </sheetView>
  </sheetViews>
  <sheetFormatPr defaultColWidth="9.140625" defaultRowHeight="12.75"/>
  <cols>
    <col min="1" max="1" width="11.00390625" style="6" customWidth="1"/>
    <col min="2" max="2" width="9.57421875" style="124" customWidth="1"/>
    <col min="3" max="3" width="9.57421875" style="7" customWidth="1"/>
    <col min="4" max="5" width="9.57421875" style="4" customWidth="1"/>
    <col min="6" max="6" width="10.7109375" style="4" customWidth="1"/>
    <col min="7" max="7" width="10.7109375" style="130" customWidth="1"/>
    <col min="8" max="8" width="11.00390625" style="4" customWidth="1"/>
    <col min="9" max="14" width="9.421875" style="4" customWidth="1"/>
    <col min="15" max="15" width="8.421875" style="4" customWidth="1"/>
    <col min="16" max="17" width="8.57421875" style="4" customWidth="1"/>
    <col min="18" max="18" width="9.421875" style="4" customWidth="1"/>
    <col min="19" max="19" width="8.7109375" style="4" customWidth="1"/>
    <col min="20" max="20" width="9.28125" style="4" bestFit="1" customWidth="1"/>
    <col min="21" max="16384" width="9.140625" style="4" customWidth="1"/>
  </cols>
  <sheetData>
    <row r="1" spans="1:19" ht="16.5" thickBot="1">
      <c r="A1" s="331" t="s">
        <v>217</v>
      </c>
      <c r="B1" s="332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4"/>
      <c r="S1" s="335"/>
    </row>
    <row r="2" spans="1:19" ht="13.5" thickBot="1">
      <c r="A2" s="17"/>
      <c r="B2" s="121"/>
      <c r="C2" s="336" t="s">
        <v>9</v>
      </c>
      <c r="D2" s="336"/>
      <c r="E2" s="337"/>
      <c r="F2" s="338" t="s">
        <v>0</v>
      </c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40"/>
      <c r="S2" s="341"/>
    </row>
    <row r="3" spans="1:19" ht="13.5" thickBot="1">
      <c r="A3" s="15" t="s">
        <v>6</v>
      </c>
      <c r="B3" s="122" t="s">
        <v>150</v>
      </c>
      <c r="C3" s="25" t="s">
        <v>7</v>
      </c>
      <c r="D3" s="26" t="s">
        <v>8</v>
      </c>
      <c r="E3" s="27" t="s">
        <v>4</v>
      </c>
      <c r="F3" s="202" t="s">
        <v>10</v>
      </c>
      <c r="G3" s="203" t="s">
        <v>11</v>
      </c>
      <c r="H3" s="204" t="s">
        <v>4</v>
      </c>
      <c r="I3" s="205" t="s">
        <v>3</v>
      </c>
      <c r="J3" s="206" t="s">
        <v>1</v>
      </c>
      <c r="K3" s="207" t="s">
        <v>2</v>
      </c>
      <c r="L3" s="202" t="s">
        <v>126</v>
      </c>
      <c r="M3" s="206" t="s">
        <v>127</v>
      </c>
      <c r="N3" s="204" t="s">
        <v>128</v>
      </c>
      <c r="O3" s="202" t="s">
        <v>129</v>
      </c>
      <c r="P3" s="206" t="s">
        <v>207</v>
      </c>
      <c r="Q3" s="204" t="s">
        <v>130</v>
      </c>
      <c r="R3" s="208" t="s">
        <v>131</v>
      </c>
      <c r="S3" s="204" t="s">
        <v>5</v>
      </c>
    </row>
    <row r="4" spans="1:19" ht="13.5" thickTop="1">
      <c r="A4" s="22">
        <v>41275</v>
      </c>
      <c r="B4" s="125">
        <f>SUM(C4:D6)+SUM(F4:G6)</f>
        <v>172724</v>
      </c>
      <c r="C4" s="51">
        <v>4100</v>
      </c>
      <c r="D4" s="23">
        <v>49211</v>
      </c>
      <c r="E4" s="14">
        <f>SUM(B50:B52)</f>
        <v>32191.55</v>
      </c>
      <c r="F4" s="23">
        <v>500</v>
      </c>
      <c r="G4" s="23">
        <v>106913</v>
      </c>
      <c r="H4" s="24">
        <f>SUM(I4:S6)</f>
        <v>286047.77999999997</v>
      </c>
      <c r="I4" s="23">
        <v>96662.02</v>
      </c>
      <c r="J4" s="28">
        <v>78634.15</v>
      </c>
      <c r="K4" s="36">
        <v>8475.61</v>
      </c>
      <c r="L4" s="148"/>
      <c r="M4" s="149"/>
      <c r="N4" s="162"/>
      <c r="O4" s="148"/>
      <c r="P4" s="149"/>
      <c r="Q4" s="209"/>
      <c r="R4" s="44"/>
      <c r="S4" s="24">
        <v>3376</v>
      </c>
    </row>
    <row r="5" spans="1:20" ht="12.75">
      <c r="A5" s="13"/>
      <c r="B5" s="126"/>
      <c r="C5" s="52">
        <v>12000</v>
      </c>
      <c r="D5" s="5"/>
      <c r="E5" s="14">
        <f>SUM(C50:C52)</f>
        <v>39928</v>
      </c>
      <c r="F5" s="5"/>
      <c r="G5" s="5"/>
      <c r="H5" s="134"/>
      <c r="I5" s="286">
        <v>40000</v>
      </c>
      <c r="J5" s="285">
        <v>58900</v>
      </c>
      <c r="K5" s="201"/>
      <c r="L5" s="213"/>
      <c r="M5" s="214"/>
      <c r="N5" s="215"/>
      <c r="O5" s="217"/>
      <c r="P5" s="216"/>
      <c r="Q5" s="209"/>
      <c r="R5" s="45"/>
      <c r="S5" s="14"/>
      <c r="T5" s="7"/>
    </row>
    <row r="6" spans="1:19" ht="13.5" thickBot="1">
      <c r="A6" s="50"/>
      <c r="B6" s="127">
        <f>SUM(B4:B5)</f>
        <v>172724</v>
      </c>
      <c r="C6" s="53"/>
      <c r="D6" s="10"/>
      <c r="E6" s="196">
        <f>SUM(D50:D52)</f>
        <v>0</v>
      </c>
      <c r="F6" s="10"/>
      <c r="G6" s="10"/>
      <c r="H6" s="16"/>
      <c r="I6" s="272"/>
      <c r="J6" s="272"/>
      <c r="K6" s="37"/>
      <c r="L6" s="268"/>
      <c r="M6" s="269"/>
      <c r="N6" s="270"/>
      <c r="O6" s="271"/>
      <c r="P6" s="272"/>
      <c r="Q6" s="273"/>
      <c r="R6" s="46"/>
      <c r="S6" s="16"/>
    </row>
    <row r="7" spans="1:19" ht="13.5" thickTop="1">
      <c r="A7" s="17">
        <v>41306</v>
      </c>
      <c r="B7" s="125">
        <f>SUM(C7:D9)+SUM(F7:G9)</f>
        <v>167424</v>
      </c>
      <c r="C7" s="51">
        <v>4100</v>
      </c>
      <c r="D7" s="23">
        <v>49211</v>
      </c>
      <c r="E7" s="14">
        <f>SUM(B53:B56)</f>
        <v>10908.56</v>
      </c>
      <c r="F7" s="9">
        <v>500</v>
      </c>
      <c r="G7" s="9">
        <v>101613</v>
      </c>
      <c r="H7" s="24">
        <f>SUM(I7:S9)</f>
        <v>156616.75</v>
      </c>
      <c r="I7" s="29">
        <v>83715.27</v>
      </c>
      <c r="J7" s="9">
        <v>69985.48</v>
      </c>
      <c r="K7" s="38"/>
      <c r="L7" s="33"/>
      <c r="M7" s="9"/>
      <c r="N7" s="18"/>
      <c r="O7" s="276"/>
      <c r="P7" s="277"/>
      <c r="Q7" s="18"/>
      <c r="R7" s="42"/>
      <c r="S7" s="18">
        <v>2916</v>
      </c>
    </row>
    <row r="8" spans="1:20" ht="12.75">
      <c r="A8" s="12"/>
      <c r="B8" s="132"/>
      <c r="C8" s="52">
        <v>12000</v>
      </c>
      <c r="D8" s="8"/>
      <c r="E8" s="14">
        <f>SUM(C53:C56)</f>
        <v>93216</v>
      </c>
      <c r="F8" s="8"/>
      <c r="G8" s="8"/>
      <c r="H8" s="19"/>
      <c r="I8" s="30"/>
      <c r="J8" s="38"/>
      <c r="K8" s="39"/>
      <c r="L8" s="34"/>
      <c r="M8" s="8"/>
      <c r="N8" s="19"/>
      <c r="O8" s="34"/>
      <c r="P8" s="8"/>
      <c r="Q8" s="19"/>
      <c r="R8" s="41"/>
      <c r="S8" s="19"/>
      <c r="T8" s="7"/>
    </row>
    <row r="9" spans="1:19" ht="13.5" thickBot="1">
      <c r="A9" s="20"/>
      <c r="B9" s="131">
        <f>SUM(B7:B8)</f>
        <v>167424</v>
      </c>
      <c r="C9" s="56"/>
      <c r="D9" s="11"/>
      <c r="E9" s="196">
        <f>SUM(D53:D56)</f>
        <v>0</v>
      </c>
      <c r="F9" s="11"/>
      <c r="G9" s="11"/>
      <c r="H9" s="21"/>
      <c r="I9" s="31"/>
      <c r="J9" s="11"/>
      <c r="K9" s="40"/>
      <c r="L9" s="35"/>
      <c r="M9" s="11"/>
      <c r="N9" s="21"/>
      <c r="O9" s="35"/>
      <c r="P9" s="11"/>
      <c r="Q9" s="21"/>
      <c r="R9" s="43"/>
      <c r="S9" s="21"/>
    </row>
    <row r="10" spans="1:19" ht="13.5" thickTop="1">
      <c r="A10" s="17">
        <v>41334</v>
      </c>
      <c r="B10" s="125">
        <f>SUM(C10:D12)+SUM(F10:G12)</f>
        <v>171064</v>
      </c>
      <c r="C10" s="51">
        <v>4100</v>
      </c>
      <c r="D10" s="23">
        <v>55669</v>
      </c>
      <c r="E10" s="14">
        <f>SUM(B57:B60)</f>
        <v>30708.559999999998</v>
      </c>
      <c r="F10" s="9">
        <v>500</v>
      </c>
      <c r="G10" s="9">
        <v>106795</v>
      </c>
      <c r="H10" s="24">
        <f>SUM(I10:S12)</f>
        <v>236494.46000000002</v>
      </c>
      <c r="I10" s="29">
        <v>76847.86</v>
      </c>
      <c r="J10" s="9">
        <v>72760.6</v>
      </c>
      <c r="K10" s="284">
        <v>71230</v>
      </c>
      <c r="L10" s="160">
        <v>2180</v>
      </c>
      <c r="M10" s="284">
        <v>2310</v>
      </c>
      <c r="N10" s="326">
        <v>2100</v>
      </c>
      <c r="O10" s="160">
        <v>2230</v>
      </c>
      <c r="P10" s="161">
        <v>1650</v>
      </c>
      <c r="Q10" s="162">
        <v>1810</v>
      </c>
      <c r="R10" s="42"/>
      <c r="S10" s="18">
        <v>3376</v>
      </c>
    </row>
    <row r="11" spans="1:19" ht="12.75">
      <c r="A11" s="12"/>
      <c r="B11" s="132"/>
      <c r="C11" s="52">
        <v>4000</v>
      </c>
      <c r="D11" s="8"/>
      <c r="E11" s="14">
        <f>SUM(C57:C60)</f>
        <v>43910</v>
      </c>
      <c r="F11" s="8"/>
      <c r="G11" s="8"/>
      <c r="H11" s="19"/>
      <c r="I11" s="30"/>
      <c r="J11" s="8"/>
      <c r="K11" s="159"/>
      <c r="L11" s="34"/>
      <c r="M11" s="8"/>
      <c r="N11" s="19"/>
      <c r="O11" s="34"/>
      <c r="P11" s="8"/>
      <c r="Q11" s="19"/>
      <c r="R11" s="41"/>
      <c r="S11" s="19"/>
    </row>
    <row r="12" spans="1:21" ht="13.5" thickBot="1">
      <c r="A12" s="20"/>
      <c r="B12" s="131">
        <f>SUM(B10:B11)</f>
        <v>171064</v>
      </c>
      <c r="C12" s="56"/>
      <c r="D12" s="11"/>
      <c r="E12" s="196">
        <f>SUM(D57:D60)</f>
        <v>0</v>
      </c>
      <c r="F12" s="11"/>
      <c r="G12" s="11"/>
      <c r="H12" s="21"/>
      <c r="I12" s="31"/>
      <c r="J12" s="11"/>
      <c r="K12" s="40"/>
      <c r="L12" s="35"/>
      <c r="M12" s="11"/>
      <c r="N12" s="21"/>
      <c r="O12" s="35"/>
      <c r="P12" s="11"/>
      <c r="Q12" s="21"/>
      <c r="R12" s="43"/>
      <c r="S12" s="21"/>
      <c r="U12" s="298"/>
    </row>
    <row r="13" spans="1:21" ht="13.5" thickTop="1">
      <c r="A13" s="17">
        <v>41365</v>
      </c>
      <c r="B13" s="125">
        <f>SUM(C13:D15)+SUM(F13:G15)</f>
        <v>184654</v>
      </c>
      <c r="C13" s="51">
        <v>4100</v>
      </c>
      <c r="D13" s="23">
        <v>48979</v>
      </c>
      <c r="E13" s="14">
        <f>SUM(B61:B63)</f>
        <v>10908.56</v>
      </c>
      <c r="F13" s="9">
        <v>500</v>
      </c>
      <c r="G13" s="9">
        <v>119075</v>
      </c>
      <c r="H13" s="24">
        <f>SUM(I13:S15)</f>
        <v>151285.98</v>
      </c>
      <c r="I13" s="29">
        <v>66143.35</v>
      </c>
      <c r="J13" s="9">
        <v>72967.63</v>
      </c>
      <c r="K13" s="38">
        <v>1999</v>
      </c>
      <c r="L13" s="33">
        <v>1573</v>
      </c>
      <c r="M13" s="9">
        <v>1573</v>
      </c>
      <c r="N13" s="18">
        <v>1573</v>
      </c>
      <c r="O13" s="160"/>
      <c r="P13" s="161"/>
      <c r="Q13" s="162"/>
      <c r="R13" s="42"/>
      <c r="S13" s="18">
        <v>2916</v>
      </c>
      <c r="U13" s="296"/>
    </row>
    <row r="14" spans="1:21" ht="12.75">
      <c r="A14" s="12"/>
      <c r="B14" s="132"/>
      <c r="C14" s="52">
        <v>12000</v>
      </c>
      <c r="D14" s="8"/>
      <c r="E14" s="14">
        <f>SUM(C61:C63)</f>
        <v>8218</v>
      </c>
      <c r="F14" s="8"/>
      <c r="G14" s="8"/>
      <c r="H14" s="19"/>
      <c r="I14" s="30"/>
      <c r="J14" s="8"/>
      <c r="K14" s="201"/>
      <c r="L14" s="34">
        <v>2541</v>
      </c>
      <c r="M14" s="8"/>
      <c r="N14" s="19"/>
      <c r="O14" s="163"/>
      <c r="P14" s="164"/>
      <c r="Q14" s="165"/>
      <c r="R14" s="41"/>
      <c r="S14" s="19"/>
      <c r="U14" s="296"/>
    </row>
    <row r="15" spans="1:21" ht="13.5" thickBot="1">
      <c r="A15" s="20"/>
      <c r="B15" s="131">
        <f>SUM(B13:B14)</f>
        <v>184654</v>
      </c>
      <c r="C15" s="56"/>
      <c r="D15" s="11"/>
      <c r="E15" s="196">
        <f>SUM(D61:D63)</f>
        <v>0</v>
      </c>
      <c r="F15" s="11"/>
      <c r="G15" s="11"/>
      <c r="H15" s="21"/>
      <c r="I15" s="31"/>
      <c r="J15" s="11"/>
      <c r="K15" s="40"/>
      <c r="L15" s="268"/>
      <c r="M15" s="275"/>
      <c r="N15" s="270"/>
      <c r="O15" s="166"/>
      <c r="P15" s="167"/>
      <c r="Q15" s="168"/>
      <c r="R15" s="43"/>
      <c r="S15" s="21"/>
      <c r="U15" s="296"/>
    </row>
    <row r="16" spans="1:21" ht="13.5" thickTop="1">
      <c r="A16" s="17">
        <v>41395</v>
      </c>
      <c r="B16" s="125">
        <f>SUM(C16:D18)+SUM(F16:G18)</f>
        <v>173109</v>
      </c>
      <c r="C16" s="51">
        <v>4100</v>
      </c>
      <c r="D16" s="23">
        <v>46653</v>
      </c>
      <c r="E16" s="14">
        <f>SUM(B64:B66)</f>
        <v>10400</v>
      </c>
      <c r="F16" s="9">
        <v>500</v>
      </c>
      <c r="G16" s="9">
        <v>109856</v>
      </c>
      <c r="H16" s="24">
        <f>SUM(I16:S18)</f>
        <v>90810.76000000001</v>
      </c>
      <c r="I16" s="29">
        <v>30849.39</v>
      </c>
      <c r="J16" s="9">
        <v>56464.37</v>
      </c>
      <c r="K16" s="38"/>
      <c r="L16" s="47"/>
      <c r="M16" s="229"/>
      <c r="N16" s="228"/>
      <c r="O16" s="221"/>
      <c r="P16" s="222"/>
      <c r="Q16" s="223"/>
      <c r="R16" s="42"/>
      <c r="S16" s="18">
        <v>3497</v>
      </c>
      <c r="T16" s="7"/>
      <c r="U16" s="296"/>
    </row>
    <row r="17" spans="1:21" ht="12.75">
      <c r="A17" s="12"/>
      <c r="B17" s="132"/>
      <c r="C17" s="52">
        <v>12000</v>
      </c>
      <c r="D17" s="8"/>
      <c r="E17" s="14">
        <f>SUM(C64:C66)</f>
        <v>20207.010000000002</v>
      </c>
      <c r="F17" s="8"/>
      <c r="G17" s="8"/>
      <c r="H17" s="19"/>
      <c r="I17" s="30"/>
      <c r="J17" s="8"/>
      <c r="K17" s="39"/>
      <c r="L17" s="33"/>
      <c r="M17" s="38"/>
      <c r="N17" s="18"/>
      <c r="O17" s="210"/>
      <c r="P17" s="211"/>
      <c r="Q17" s="212"/>
      <c r="R17" s="41"/>
      <c r="S17" s="19"/>
      <c r="T17" s="7"/>
      <c r="U17" s="296"/>
    </row>
    <row r="18" spans="1:21" ht="13.5" thickBot="1">
      <c r="A18" s="20"/>
      <c r="B18" s="131">
        <f>SUM(B16:B17)</f>
        <v>173109</v>
      </c>
      <c r="C18" s="56"/>
      <c r="D18" s="11"/>
      <c r="E18" s="196">
        <f>SUM(D64:D66)</f>
        <v>0</v>
      </c>
      <c r="F18" s="11"/>
      <c r="G18" s="11"/>
      <c r="H18" s="21"/>
      <c r="I18" s="31"/>
      <c r="J18" s="11"/>
      <c r="K18" s="40"/>
      <c r="L18" s="218"/>
      <c r="M18" s="40"/>
      <c r="N18" s="220"/>
      <c r="O18" s="166"/>
      <c r="P18" s="219"/>
      <c r="Q18" s="168"/>
      <c r="R18" s="43"/>
      <c r="S18" s="21"/>
      <c r="U18" s="296"/>
    </row>
    <row r="19" spans="1:21" ht="13.5" thickTop="1">
      <c r="A19" s="17">
        <v>41426</v>
      </c>
      <c r="B19" s="125">
        <f>SUM(C19:D21)+SUM(F19:G21)</f>
        <v>183204</v>
      </c>
      <c r="C19" s="51">
        <v>4100</v>
      </c>
      <c r="D19" s="23">
        <v>50111</v>
      </c>
      <c r="E19" s="14">
        <f>SUM(B67:B69)</f>
        <v>10905.01</v>
      </c>
      <c r="F19" s="9">
        <v>500</v>
      </c>
      <c r="G19" s="9">
        <v>116493</v>
      </c>
      <c r="H19" s="24">
        <f>SUM(I19:S21)</f>
        <v>165646.14</v>
      </c>
      <c r="I19" s="29">
        <v>5253.75</v>
      </c>
      <c r="J19" s="9">
        <v>52896.39</v>
      </c>
      <c r="K19" s="284">
        <v>65000</v>
      </c>
      <c r="L19" s="160">
        <v>2180</v>
      </c>
      <c r="M19" s="284">
        <v>2310</v>
      </c>
      <c r="N19" s="326">
        <v>2100</v>
      </c>
      <c r="O19" s="160">
        <v>2230</v>
      </c>
      <c r="P19" s="161">
        <v>1650</v>
      </c>
      <c r="Q19" s="162">
        <v>1810</v>
      </c>
      <c r="R19" s="42">
        <v>27300</v>
      </c>
      <c r="S19" s="18">
        <v>2916</v>
      </c>
      <c r="U19" s="296"/>
    </row>
    <row r="20" spans="1:21" ht="12.75">
      <c r="A20" s="12"/>
      <c r="B20" s="132"/>
      <c r="C20" s="52">
        <v>12000</v>
      </c>
      <c r="D20" s="8"/>
      <c r="E20" s="14">
        <f>SUM(C67:C69)</f>
        <v>4296</v>
      </c>
      <c r="F20" s="8"/>
      <c r="G20" s="8"/>
      <c r="H20" s="19"/>
      <c r="I20" s="34"/>
      <c r="J20" s="8"/>
      <c r="K20" s="159"/>
      <c r="L20" s="33"/>
      <c r="M20" s="9"/>
      <c r="N20" s="18"/>
      <c r="O20" s="34"/>
      <c r="P20" s="8"/>
      <c r="Q20" s="19"/>
      <c r="R20" s="41"/>
      <c r="S20" s="19"/>
      <c r="T20" s="7"/>
      <c r="U20" s="296"/>
    </row>
    <row r="21" spans="1:21" ht="13.5" thickBot="1">
      <c r="A21" s="20"/>
      <c r="B21" s="131">
        <f>SUM(B19:B20)</f>
        <v>183204</v>
      </c>
      <c r="C21" s="56"/>
      <c r="D21" s="11"/>
      <c r="E21" s="196">
        <f>SUM(D67:D69)</f>
        <v>4121</v>
      </c>
      <c r="F21" s="11"/>
      <c r="G21" s="11"/>
      <c r="H21" s="21"/>
      <c r="I21" s="146"/>
      <c r="J21" s="11"/>
      <c r="K21" s="40"/>
      <c r="L21" s="35"/>
      <c r="M21" s="11"/>
      <c r="N21" s="21"/>
      <c r="O21" s="35"/>
      <c r="P21" s="11"/>
      <c r="Q21" s="21"/>
      <c r="R21" s="43"/>
      <c r="S21" s="21"/>
      <c r="U21" s="296"/>
    </row>
    <row r="22" spans="1:21" ht="13.5" thickTop="1">
      <c r="A22" s="17">
        <v>41456</v>
      </c>
      <c r="B22" s="125">
        <f>SUM(C22:D24)+SUM(F22:G24)</f>
        <v>179644</v>
      </c>
      <c r="C22" s="51">
        <v>4100</v>
      </c>
      <c r="D22" s="23">
        <v>47111</v>
      </c>
      <c r="E22" s="14">
        <f>SUM(B70:B72)</f>
        <v>12402.92</v>
      </c>
      <c r="F22" s="9">
        <v>500</v>
      </c>
      <c r="G22" s="9">
        <v>115933</v>
      </c>
      <c r="H22" s="24">
        <f>SUM(I22:S24)</f>
        <v>84616.07</v>
      </c>
      <c r="I22" s="29">
        <v>0</v>
      </c>
      <c r="J22" s="9">
        <v>48688.07</v>
      </c>
      <c r="K22" s="38">
        <v>22727</v>
      </c>
      <c r="L22" s="33">
        <v>1573</v>
      </c>
      <c r="M22" s="9">
        <v>1573</v>
      </c>
      <c r="N22" s="18">
        <v>1573</v>
      </c>
      <c r="O22" s="160"/>
      <c r="P22" s="161"/>
      <c r="Q22" s="162"/>
      <c r="R22" s="42"/>
      <c r="S22" s="18">
        <v>2916</v>
      </c>
      <c r="T22" s="7"/>
      <c r="U22" s="296"/>
    </row>
    <row r="23" spans="1:21" ht="12.75">
      <c r="A23" s="12"/>
      <c r="B23" s="132"/>
      <c r="C23" s="52">
        <v>12000</v>
      </c>
      <c r="D23" s="8"/>
      <c r="E23" s="14">
        <f>SUM(C70:C72)</f>
        <v>141160</v>
      </c>
      <c r="F23" s="8"/>
      <c r="G23" s="8"/>
      <c r="H23" s="19"/>
      <c r="I23" s="30"/>
      <c r="J23" s="8"/>
      <c r="K23" s="39"/>
      <c r="L23" s="34"/>
      <c r="M23" s="8">
        <v>2541</v>
      </c>
      <c r="N23" s="19"/>
      <c r="O23" s="163"/>
      <c r="P23" s="164"/>
      <c r="Q23" s="165"/>
      <c r="R23" s="41"/>
      <c r="S23" s="19"/>
      <c r="U23" s="296"/>
    </row>
    <row r="24" spans="1:21" ht="13.5" thickBot="1">
      <c r="A24" s="20"/>
      <c r="B24" s="131">
        <f>SUM(B22:B23)</f>
        <v>179644</v>
      </c>
      <c r="C24" s="56"/>
      <c r="D24" s="11"/>
      <c r="E24" s="196">
        <f>SUM(D70:D72)</f>
        <v>10817</v>
      </c>
      <c r="F24" s="11"/>
      <c r="G24" s="11"/>
      <c r="H24" s="21"/>
      <c r="I24" s="31"/>
      <c r="J24" s="147"/>
      <c r="K24" s="40"/>
      <c r="L24" s="35"/>
      <c r="M24" s="11">
        <v>3025</v>
      </c>
      <c r="N24" s="21"/>
      <c r="O24" s="166"/>
      <c r="P24" s="167"/>
      <c r="Q24" s="168"/>
      <c r="R24" s="43"/>
      <c r="S24" s="21"/>
      <c r="U24" s="296"/>
    </row>
    <row r="25" spans="1:21" ht="13.5" thickTop="1">
      <c r="A25" s="17">
        <v>41487</v>
      </c>
      <c r="B25" s="125">
        <f>SUM(C25:D27)+SUM(F25:G27)</f>
        <v>192374</v>
      </c>
      <c r="C25" s="51">
        <v>4100</v>
      </c>
      <c r="D25" s="23">
        <v>50111</v>
      </c>
      <c r="E25" s="14">
        <f>SUM(B73:B75)</f>
        <v>10905.01</v>
      </c>
      <c r="F25" s="9">
        <v>500</v>
      </c>
      <c r="G25" s="8">
        <v>125663</v>
      </c>
      <c r="H25" s="24">
        <f>SUM(I25:S27)</f>
        <v>47985.93</v>
      </c>
      <c r="I25" s="29">
        <v>0</v>
      </c>
      <c r="J25" s="9">
        <v>44488.93</v>
      </c>
      <c r="K25" s="38"/>
      <c r="L25" s="163"/>
      <c r="M25" s="164"/>
      <c r="N25" s="165"/>
      <c r="O25" s="274"/>
      <c r="P25" s="278"/>
      <c r="Q25" s="279"/>
      <c r="R25" s="42"/>
      <c r="S25" s="18">
        <v>3497</v>
      </c>
      <c r="U25" s="297"/>
    </row>
    <row r="26" spans="1:20" ht="12.75">
      <c r="A26" s="12"/>
      <c r="B26" s="132"/>
      <c r="C26" s="52">
        <v>12000</v>
      </c>
      <c r="D26" s="8"/>
      <c r="E26" s="14">
        <f>SUM(C73:C75)</f>
        <v>53508</v>
      </c>
      <c r="F26" s="8"/>
      <c r="G26" s="8"/>
      <c r="H26" s="19"/>
      <c r="I26" s="30"/>
      <c r="J26" s="8"/>
      <c r="K26" s="159"/>
      <c r="L26" s="210"/>
      <c r="M26" s="39"/>
      <c r="N26" s="212"/>
      <c r="O26" s="210"/>
      <c r="P26" s="211"/>
      <c r="Q26" s="212"/>
      <c r="R26" s="41"/>
      <c r="S26" s="19"/>
      <c r="T26" s="7"/>
    </row>
    <row r="27" spans="1:19" ht="13.5" thickBot="1">
      <c r="A27" s="20"/>
      <c r="B27" s="131">
        <f>SUM(B25:B26)</f>
        <v>192374</v>
      </c>
      <c r="C27" s="56"/>
      <c r="D27" s="11"/>
      <c r="E27" s="196">
        <f>SUM(D73:D75)</f>
        <v>0</v>
      </c>
      <c r="F27" s="11"/>
      <c r="G27" s="11"/>
      <c r="H27" s="21"/>
      <c r="I27" s="31"/>
      <c r="J27" s="11"/>
      <c r="K27" s="40"/>
      <c r="L27" s="224"/>
      <c r="M27" s="226"/>
      <c r="N27" s="227"/>
      <c r="O27" s="166"/>
      <c r="P27" s="167"/>
      <c r="Q27" s="168"/>
      <c r="R27" s="43"/>
      <c r="S27" s="21"/>
    </row>
    <row r="28" spans="1:19" ht="13.5" thickTop="1">
      <c r="A28" s="17">
        <v>41518</v>
      </c>
      <c r="B28" s="125">
        <f>SUM(C28:D30)+SUM(F28:G30)</f>
        <v>180216</v>
      </c>
      <c r="C28" s="51">
        <v>4100</v>
      </c>
      <c r="D28" s="23">
        <v>47569</v>
      </c>
      <c r="E28" s="14">
        <f>SUM(B76:B78)</f>
        <v>13025.01</v>
      </c>
      <c r="F28" s="8">
        <v>500</v>
      </c>
      <c r="G28" s="8">
        <v>124047</v>
      </c>
      <c r="H28" s="24">
        <f>SUM(I28:S30)</f>
        <v>150912.78</v>
      </c>
      <c r="I28" s="29">
        <v>5113.03</v>
      </c>
      <c r="J28" s="9">
        <v>50693.75</v>
      </c>
      <c r="K28" s="284">
        <v>79910</v>
      </c>
      <c r="L28" s="160">
        <v>2180</v>
      </c>
      <c r="M28" s="284">
        <v>2310</v>
      </c>
      <c r="N28" s="326">
        <v>2100</v>
      </c>
      <c r="O28" s="287">
        <v>2230</v>
      </c>
      <c r="P28" s="161">
        <v>1650</v>
      </c>
      <c r="Q28" s="162">
        <v>1810</v>
      </c>
      <c r="R28" s="42"/>
      <c r="S28" s="18">
        <v>2916</v>
      </c>
    </row>
    <row r="29" spans="1:19" ht="12.75">
      <c r="A29" s="12"/>
      <c r="B29" s="132"/>
      <c r="C29" s="52">
        <v>4000</v>
      </c>
      <c r="D29" s="8"/>
      <c r="E29" s="14">
        <f>SUM(C76:C78)</f>
        <v>32663</v>
      </c>
      <c r="F29" s="8"/>
      <c r="G29" s="8"/>
      <c r="H29" s="19"/>
      <c r="I29" s="30"/>
      <c r="J29" s="8"/>
      <c r="K29" s="159"/>
      <c r="L29" s="34"/>
      <c r="M29" s="8"/>
      <c r="N29" s="19"/>
      <c r="O29" s="48"/>
      <c r="P29" s="39"/>
      <c r="Q29" s="19"/>
      <c r="R29" s="41"/>
      <c r="S29" s="19"/>
    </row>
    <row r="30" spans="1:19" ht="13.5" thickBot="1">
      <c r="A30" s="20"/>
      <c r="B30" s="131">
        <f>SUM(B28:B29)</f>
        <v>180216</v>
      </c>
      <c r="C30" s="56"/>
      <c r="D30" s="11"/>
      <c r="E30" s="196">
        <f>SUM(D76:D78)</f>
        <v>4235</v>
      </c>
      <c r="F30" s="11"/>
      <c r="G30" s="11"/>
      <c r="H30" s="21"/>
      <c r="I30" s="31"/>
      <c r="J30" s="11"/>
      <c r="K30" s="40"/>
      <c r="L30" s="35"/>
      <c r="M30" s="11"/>
      <c r="N30" s="21"/>
      <c r="O30" s="49"/>
      <c r="P30" s="40"/>
      <c r="Q30" s="21"/>
      <c r="R30" s="43"/>
      <c r="S30" s="21"/>
    </row>
    <row r="31" spans="1:19" ht="13.5" thickTop="1">
      <c r="A31" s="17">
        <v>41548</v>
      </c>
      <c r="B31" s="125">
        <f>SUM(C31:D33)+SUM(F31:G33)</f>
        <v>185514</v>
      </c>
      <c r="C31" s="51">
        <v>4100</v>
      </c>
      <c r="D31" s="23">
        <v>48111</v>
      </c>
      <c r="E31" s="14">
        <f>SUM(B79:B81)</f>
        <v>10905.01</v>
      </c>
      <c r="F31" s="9">
        <v>500</v>
      </c>
      <c r="G31" s="9">
        <v>120803</v>
      </c>
      <c r="H31" s="24">
        <f>SUM(I31:S33)</f>
        <v>119698.20999999999</v>
      </c>
      <c r="I31" s="29">
        <v>47877.18</v>
      </c>
      <c r="J31" s="9">
        <v>64161.03</v>
      </c>
      <c r="K31" s="38">
        <v>-585</v>
      </c>
      <c r="L31" s="33"/>
      <c r="M31" s="9"/>
      <c r="N31" s="18"/>
      <c r="O31" s="160"/>
      <c r="P31" s="161"/>
      <c r="Q31" s="162"/>
      <c r="R31" s="42"/>
      <c r="S31" s="18">
        <v>3351</v>
      </c>
    </row>
    <row r="32" spans="1:19" ht="12.75">
      <c r="A32" s="12"/>
      <c r="B32" s="132"/>
      <c r="C32" s="52">
        <v>12000</v>
      </c>
      <c r="D32" s="8"/>
      <c r="E32" s="14">
        <f>SUM(C79:C81)</f>
        <v>23684</v>
      </c>
      <c r="F32" s="8"/>
      <c r="G32" s="8"/>
      <c r="H32" s="19"/>
      <c r="I32" s="30"/>
      <c r="J32" s="8"/>
      <c r="K32" s="201"/>
      <c r="L32" s="34"/>
      <c r="M32" s="8"/>
      <c r="N32" s="19"/>
      <c r="O32" s="210"/>
      <c r="P32" s="211"/>
      <c r="Q32" s="212"/>
      <c r="R32" s="41"/>
      <c r="S32" s="19">
        <v>4894</v>
      </c>
    </row>
    <row r="33" spans="1:19" ht="13.5" thickBot="1">
      <c r="A33" s="20"/>
      <c r="B33" s="131">
        <f>SUM(B31:B32)</f>
        <v>185514</v>
      </c>
      <c r="C33" s="56"/>
      <c r="D33" s="11"/>
      <c r="E33" s="196">
        <f>SUM(D79:D81)</f>
        <v>0</v>
      </c>
      <c r="F33" s="11"/>
      <c r="G33" s="11"/>
      <c r="H33" s="21"/>
      <c r="I33" s="31"/>
      <c r="J33" s="11"/>
      <c r="K33" s="40"/>
      <c r="L33" s="288"/>
      <c r="M33" s="11"/>
      <c r="N33" s="168"/>
      <c r="O33" s="169"/>
      <c r="P33" s="170"/>
      <c r="Q33" s="168"/>
      <c r="R33" s="43"/>
      <c r="S33" s="21"/>
    </row>
    <row r="34" spans="1:19" ht="13.5" thickTop="1">
      <c r="A34" s="17">
        <v>41579</v>
      </c>
      <c r="B34" s="125">
        <f>SUM(C34:D37)+SUM(F34:G37)</f>
        <v>189486</v>
      </c>
      <c r="C34" s="51">
        <v>4100</v>
      </c>
      <c r="D34" s="23">
        <v>51363</v>
      </c>
      <c r="E34" s="14">
        <f>SUM(B82:B84)</f>
        <v>34400</v>
      </c>
      <c r="F34" s="9">
        <v>500</v>
      </c>
      <c r="G34" s="9">
        <v>129523</v>
      </c>
      <c r="H34" s="24">
        <f>SUM(I34:S37)</f>
        <v>128606.33</v>
      </c>
      <c r="I34" s="29">
        <v>61715.19</v>
      </c>
      <c r="J34" s="9">
        <v>55940.14</v>
      </c>
      <c r="K34" s="38"/>
      <c r="L34" s="33">
        <v>1573</v>
      </c>
      <c r="M34" s="9">
        <v>1573</v>
      </c>
      <c r="N34" s="18">
        <v>1573</v>
      </c>
      <c r="O34" s="274"/>
      <c r="P34" s="278"/>
      <c r="Q34" s="279"/>
      <c r="R34" s="42"/>
      <c r="S34" s="18">
        <v>3207</v>
      </c>
    </row>
    <row r="35" spans="1:20" ht="12.75">
      <c r="A35" s="12"/>
      <c r="B35" s="132"/>
      <c r="C35" s="52">
        <v>4000</v>
      </c>
      <c r="D35" s="8"/>
      <c r="E35" s="14">
        <f>SUM(C82:C84)</f>
        <v>8339</v>
      </c>
      <c r="F35" s="8"/>
      <c r="G35" s="8"/>
      <c r="H35" s="19"/>
      <c r="I35" s="30"/>
      <c r="J35" s="8"/>
      <c r="K35" s="39"/>
      <c r="L35" s="34"/>
      <c r="M35" s="8">
        <v>3025</v>
      </c>
      <c r="N35" s="19"/>
      <c r="O35" s="34"/>
      <c r="P35" s="8"/>
      <c r="Q35" s="19"/>
      <c r="R35" s="41"/>
      <c r="S35" s="19"/>
      <c r="T35" s="7"/>
    </row>
    <row r="36" spans="1:20" ht="12.75">
      <c r="A36" s="150"/>
      <c r="B36" s="280"/>
      <c r="C36" s="152"/>
      <c r="D36" s="153"/>
      <c r="E36" s="14">
        <f>SUM(D82:D84)</f>
        <v>0</v>
      </c>
      <c r="F36" s="153"/>
      <c r="G36" s="153"/>
      <c r="H36" s="154"/>
      <c r="I36" s="156"/>
      <c r="J36" s="8"/>
      <c r="K36" s="157"/>
      <c r="L36" s="34"/>
      <c r="M36" s="8"/>
      <c r="N36" s="19"/>
      <c r="O36" s="155"/>
      <c r="P36" s="153"/>
      <c r="Q36" s="154"/>
      <c r="R36" s="158"/>
      <c r="S36" s="154"/>
      <c r="T36" s="7"/>
    </row>
    <row r="37" spans="1:21" ht="13.5" thickBot="1">
      <c r="A37" s="20"/>
      <c r="B37" s="131">
        <f>SUM(B34:B35)</f>
        <v>189486</v>
      </c>
      <c r="C37" s="56"/>
      <c r="D37" s="11"/>
      <c r="E37" s="317"/>
      <c r="F37" s="11"/>
      <c r="G37" s="11"/>
      <c r="H37" s="21"/>
      <c r="I37" s="31"/>
      <c r="J37" s="147"/>
      <c r="K37" s="40"/>
      <c r="L37" s="281"/>
      <c r="M37" s="282"/>
      <c r="N37" s="283"/>
      <c r="O37" s="35"/>
      <c r="P37" s="11"/>
      <c r="Q37" s="21"/>
      <c r="R37" s="43"/>
      <c r="S37" s="21"/>
      <c r="U37" s="7"/>
    </row>
    <row r="38" spans="1:19" ht="13.5" thickTop="1">
      <c r="A38" s="17">
        <v>41609</v>
      </c>
      <c r="B38" s="125">
        <f>SUM(C38:D40)+SUM(F38:G40)</f>
        <v>232514</v>
      </c>
      <c r="C38" s="51">
        <v>4100</v>
      </c>
      <c r="D38" s="23">
        <v>59111</v>
      </c>
      <c r="E38" s="14">
        <f>SUM(B86:B88)</f>
        <v>11410.02</v>
      </c>
      <c r="F38" s="9">
        <v>500</v>
      </c>
      <c r="G38" s="9">
        <v>164803</v>
      </c>
      <c r="H38" s="24">
        <f>SUM(I38:S42)</f>
        <v>109740.67000000001</v>
      </c>
      <c r="I38" s="29">
        <v>87139.56</v>
      </c>
      <c r="J38" s="9">
        <v>66019.41</v>
      </c>
      <c r="K38" s="225"/>
      <c r="L38" s="33">
        <v>1573</v>
      </c>
      <c r="M38" s="9">
        <v>1573</v>
      </c>
      <c r="N38" s="18">
        <v>1573</v>
      </c>
      <c r="O38" s="33">
        <v>935.69</v>
      </c>
      <c r="P38" s="9">
        <v>1208.23</v>
      </c>
      <c r="Q38" s="18">
        <v>1113.21</v>
      </c>
      <c r="R38" s="42">
        <v>27300</v>
      </c>
      <c r="S38" s="18">
        <v>3243</v>
      </c>
    </row>
    <row r="39" spans="1:19" ht="12.75">
      <c r="A39" s="12"/>
      <c r="B39" s="132"/>
      <c r="C39" s="52">
        <v>4000</v>
      </c>
      <c r="D39" s="8"/>
      <c r="E39" s="14">
        <f>SUM(C86:C88)</f>
        <v>24689</v>
      </c>
      <c r="F39" s="32"/>
      <c r="G39" s="8"/>
      <c r="H39" s="19"/>
      <c r="I39" s="286">
        <v>-40000</v>
      </c>
      <c r="J39" s="286">
        <v>-58900</v>
      </c>
      <c r="K39" s="159">
        <v>66350</v>
      </c>
      <c r="L39" s="34">
        <v>2057</v>
      </c>
      <c r="M39" s="8"/>
      <c r="N39" s="19"/>
      <c r="O39" s="34"/>
      <c r="P39" s="8"/>
      <c r="Q39" s="19"/>
      <c r="R39" s="41"/>
      <c r="S39" s="19"/>
    </row>
    <row r="40" spans="1:19" ht="12.75">
      <c r="A40" s="12"/>
      <c r="B40" s="133">
        <f>SUM(B38:B39)</f>
        <v>232514</v>
      </c>
      <c r="C40" s="55"/>
      <c r="D40" s="8"/>
      <c r="E40" s="14">
        <f>SUM(D86:D88)</f>
        <v>5322.79</v>
      </c>
      <c r="F40" s="34"/>
      <c r="G40" s="8"/>
      <c r="H40" s="19"/>
      <c r="I40" s="30"/>
      <c r="J40" s="8">
        <v>-35286.39</v>
      </c>
      <c r="K40" s="39">
        <v>-21146.72</v>
      </c>
      <c r="L40" s="34">
        <v>1650.36</v>
      </c>
      <c r="M40" s="8">
        <v>2029.86</v>
      </c>
      <c r="N40" s="30">
        <v>1308.46</v>
      </c>
      <c r="O40" s="34"/>
      <c r="P40" s="8"/>
      <c r="Q40" s="19"/>
      <c r="R40" s="41"/>
      <c r="S40" s="19"/>
    </row>
    <row r="41" spans="1:19" ht="12.75">
      <c r="A41" s="150" t="s">
        <v>193</v>
      </c>
      <c r="B41" s="151"/>
      <c r="C41" s="152"/>
      <c r="D41" s="153"/>
      <c r="E41" s="316"/>
      <c r="F41" s="155"/>
      <c r="G41" s="153"/>
      <c r="H41" s="154"/>
      <c r="I41" s="156"/>
      <c r="J41" s="153"/>
      <c r="K41" s="157"/>
      <c r="L41" s="155"/>
      <c r="M41" s="153"/>
      <c r="N41" s="154"/>
      <c r="O41" s="155"/>
      <c r="P41" s="153"/>
      <c r="Q41" s="154"/>
      <c r="R41" s="158"/>
      <c r="S41" s="154"/>
    </row>
    <row r="42" spans="1:19" ht="13.5" thickBot="1">
      <c r="A42" s="20" t="s">
        <v>194</v>
      </c>
      <c r="B42" s="11">
        <v>8531</v>
      </c>
      <c r="C42" s="56"/>
      <c r="D42" s="11"/>
      <c r="E42" s="21"/>
      <c r="F42" s="35"/>
      <c r="G42" s="11"/>
      <c r="H42" s="21"/>
      <c r="I42" s="31"/>
      <c r="J42" s="11"/>
      <c r="K42" s="40"/>
      <c r="L42" s="35"/>
      <c r="M42" s="11"/>
      <c r="N42" s="21"/>
      <c r="O42" s="35"/>
      <c r="P42" s="11"/>
      <c r="Q42" s="21"/>
      <c r="R42" s="43"/>
      <c r="S42" s="21"/>
    </row>
    <row r="43" spans="1:19" ht="13.5" thickTop="1">
      <c r="A43" s="342" t="s">
        <v>218</v>
      </c>
      <c r="B43" s="267">
        <f>SUM(B4+B7+B10+B13+B16+B19+B22+B25+B28+B31+B34+B38)</f>
        <v>2211927</v>
      </c>
      <c r="C43" s="54">
        <f aca="true" t="shared" si="0" ref="C43:H43">SUM(C4:C42)</f>
        <v>161200</v>
      </c>
      <c r="D43" s="57">
        <f t="shared" si="0"/>
        <v>603210</v>
      </c>
      <c r="E43" s="58">
        <f t="shared" si="0"/>
        <v>717384.01</v>
      </c>
      <c r="F43" s="59">
        <f t="shared" si="0"/>
        <v>6000</v>
      </c>
      <c r="G43" s="128">
        <f t="shared" si="0"/>
        <v>1441517</v>
      </c>
      <c r="H43" s="58">
        <f t="shared" si="0"/>
        <v>1728461.86</v>
      </c>
      <c r="I43" s="60"/>
      <c r="J43" s="57"/>
      <c r="K43" s="61"/>
      <c r="L43" s="59"/>
      <c r="M43" s="57"/>
      <c r="N43" s="58"/>
      <c r="O43" s="59"/>
      <c r="P43" s="57"/>
      <c r="Q43" s="58"/>
      <c r="R43" s="62"/>
      <c r="S43" s="58"/>
    </row>
    <row r="44" spans="1:19" ht="12.75">
      <c r="A44" s="343"/>
      <c r="B44" s="267">
        <f>SUM(B5+B8+B11+B14+B17+B20+B23+B26+B29+B32+B35+B39)</f>
        <v>0</v>
      </c>
      <c r="C44" s="344">
        <f>SUM(C43:D43)</f>
        <v>764410</v>
      </c>
      <c r="D44" s="345"/>
      <c r="E44" s="64"/>
      <c r="F44" s="346">
        <f>G43+F43</f>
        <v>1447517</v>
      </c>
      <c r="G44" s="347"/>
      <c r="H44" s="135">
        <f>SUM(I44:S44)</f>
        <v>1728461.8600000003</v>
      </c>
      <c r="I44" s="66">
        <f aca="true" t="shared" si="1" ref="I44:S44">SUM(I4:I42)</f>
        <v>561316.6000000001</v>
      </c>
      <c r="J44" s="66">
        <f t="shared" si="1"/>
        <v>698413.56</v>
      </c>
      <c r="K44" s="67">
        <f t="shared" si="1"/>
        <v>293959.89</v>
      </c>
      <c r="L44" s="65">
        <f t="shared" si="1"/>
        <v>19080.36</v>
      </c>
      <c r="M44" s="66">
        <f t="shared" si="1"/>
        <v>23842.86</v>
      </c>
      <c r="N44" s="68">
        <f t="shared" si="1"/>
        <v>13900.46</v>
      </c>
      <c r="O44" s="65">
        <f t="shared" si="1"/>
        <v>7625.6900000000005</v>
      </c>
      <c r="P44" s="66">
        <f t="shared" si="1"/>
        <v>6158.23</v>
      </c>
      <c r="Q44" s="68">
        <f t="shared" si="1"/>
        <v>6543.21</v>
      </c>
      <c r="R44" s="66">
        <f t="shared" si="1"/>
        <v>54600</v>
      </c>
      <c r="S44" s="68">
        <f t="shared" si="1"/>
        <v>43021</v>
      </c>
    </row>
    <row r="45" spans="1:19" ht="13.5" thickBot="1">
      <c r="A45" s="329">
        <f>E46+H46</f>
        <v>-233918.87000000034</v>
      </c>
      <c r="B45" s="267">
        <f>SUM(B$40,B$37,B$33,B$30,B$27,B$24,B$21,B$18,B$15,B$12,B$9,B$6)</f>
        <v>2211927</v>
      </c>
      <c r="C45" s="63"/>
      <c r="D45" s="63"/>
      <c r="E45" s="64"/>
      <c r="F45" s="65"/>
      <c r="G45" s="129"/>
      <c r="H45" s="64"/>
      <c r="I45" s="66"/>
      <c r="J45" s="63"/>
      <c r="K45" s="69"/>
      <c r="L45" s="65"/>
      <c r="M45" s="63"/>
      <c r="N45" s="230"/>
      <c r="O45" s="65"/>
      <c r="P45" s="63"/>
      <c r="Q45" s="230"/>
      <c r="R45" s="67"/>
      <c r="S45" s="64"/>
    </row>
    <row r="46" spans="1:19" ht="13.5" thickBot="1">
      <c r="A46" s="330"/>
      <c r="B46" s="123"/>
      <c r="C46" s="70"/>
      <c r="D46" s="172" t="s">
        <v>183</v>
      </c>
      <c r="E46" s="295">
        <f>C44-E43</f>
        <v>47025.98999999999</v>
      </c>
      <c r="F46" s="72"/>
      <c r="G46" s="171" t="s">
        <v>149</v>
      </c>
      <c r="H46" s="295">
        <f>F44-H44+H45</f>
        <v>-280944.86000000034</v>
      </c>
      <c r="I46" s="73"/>
      <c r="J46" s="70"/>
      <c r="K46" s="74"/>
      <c r="L46" s="72"/>
      <c r="M46" s="74"/>
      <c r="N46" s="231">
        <f>SUM(L44:N44)</f>
        <v>56823.68</v>
      </c>
      <c r="O46" s="72"/>
      <c r="P46" s="74"/>
      <c r="Q46" s="231">
        <f>SUM(O44:Q44)</f>
        <v>20327.13</v>
      </c>
      <c r="R46" s="75"/>
      <c r="S46" s="71"/>
    </row>
    <row r="47" spans="13:14" ht="12.75">
      <c r="M47" s="7"/>
      <c r="N47" s="7"/>
    </row>
    <row r="48" ht="13.5" thickBot="1"/>
    <row r="49" spans="1:7" s="299" customFormat="1" ht="39" thickBot="1">
      <c r="A49" s="301" t="s">
        <v>220</v>
      </c>
      <c r="B49" s="312" t="s">
        <v>222</v>
      </c>
      <c r="C49" s="313" t="s">
        <v>221</v>
      </c>
      <c r="D49" s="314" t="s">
        <v>212</v>
      </c>
      <c r="G49" s="300"/>
    </row>
    <row r="50" spans="1:4" ht="13.5" thickTop="1">
      <c r="A50" s="302">
        <v>41275</v>
      </c>
      <c r="B50" s="199">
        <v>10400</v>
      </c>
      <c r="C50" s="199">
        <v>12024</v>
      </c>
      <c r="D50" s="318"/>
    </row>
    <row r="51" spans="1:4" ht="12.75">
      <c r="A51" s="303"/>
      <c r="B51" s="310">
        <v>503.55</v>
      </c>
      <c r="C51" s="310">
        <v>7940</v>
      </c>
      <c r="D51" s="319"/>
    </row>
    <row r="52" spans="1:4" ht="13.5" thickBot="1">
      <c r="A52" s="304"/>
      <c r="B52" s="311">
        <v>21288</v>
      </c>
      <c r="C52" s="311">
        <v>19964</v>
      </c>
      <c r="D52" s="320"/>
    </row>
    <row r="53" spans="1:4" ht="13.5" thickTop="1">
      <c r="A53" s="305">
        <v>41306</v>
      </c>
      <c r="B53" s="199">
        <v>10400</v>
      </c>
      <c r="C53" s="199">
        <v>8895</v>
      </c>
      <c r="D53" s="318"/>
    </row>
    <row r="54" spans="1:4" ht="12.75">
      <c r="A54" s="305"/>
      <c r="B54" s="199">
        <v>508.56</v>
      </c>
      <c r="C54" s="199">
        <v>10875</v>
      </c>
      <c r="D54" s="318"/>
    </row>
    <row r="55" spans="1:4" ht="12.75">
      <c r="A55" s="306"/>
      <c r="B55" s="310"/>
      <c r="C55" s="310">
        <v>12926</v>
      </c>
      <c r="D55" s="319"/>
    </row>
    <row r="56" spans="1:4" ht="13.5" thickBot="1">
      <c r="A56" s="307"/>
      <c r="B56" s="311"/>
      <c r="C56" s="311">
        <v>60520</v>
      </c>
      <c r="D56" s="320"/>
    </row>
    <row r="57" spans="1:4" ht="13.5" thickTop="1">
      <c r="A57" s="305">
        <v>41334</v>
      </c>
      <c r="B57" s="310">
        <v>10400</v>
      </c>
      <c r="C57" s="310">
        <v>7086</v>
      </c>
      <c r="D57" s="319"/>
    </row>
    <row r="58" spans="1:4" ht="12.75">
      <c r="A58" s="306"/>
      <c r="B58" s="310">
        <v>508.56</v>
      </c>
      <c r="C58" s="310">
        <v>3068</v>
      </c>
      <c r="D58" s="319"/>
    </row>
    <row r="59" spans="1:4" ht="12.75">
      <c r="A59" s="308"/>
      <c r="B59" s="197"/>
      <c r="C59" s="197">
        <v>11756</v>
      </c>
      <c r="D59" s="321"/>
    </row>
    <row r="60" spans="1:4" ht="13.5" thickBot="1">
      <c r="A60" s="307"/>
      <c r="B60" s="311">
        <v>19800</v>
      </c>
      <c r="C60" s="311">
        <v>22000</v>
      </c>
      <c r="D60" s="320"/>
    </row>
    <row r="61" spans="1:4" ht="13.5" thickTop="1">
      <c r="A61" s="305">
        <v>41365</v>
      </c>
      <c r="B61" s="310">
        <v>10400</v>
      </c>
      <c r="C61" s="310">
        <v>6104</v>
      </c>
      <c r="D61" s="319"/>
    </row>
    <row r="62" spans="1:4" ht="12.75">
      <c r="A62" s="306"/>
      <c r="B62" s="310">
        <v>508.56</v>
      </c>
      <c r="C62" s="310">
        <v>810</v>
      </c>
      <c r="D62" s="319"/>
    </row>
    <row r="63" spans="1:4" ht="13.5" thickBot="1">
      <c r="A63" s="307"/>
      <c r="B63" s="311"/>
      <c r="C63" s="311">
        <v>1304</v>
      </c>
      <c r="D63" s="320"/>
    </row>
    <row r="64" spans="1:4" ht="13.5" thickTop="1">
      <c r="A64" s="305">
        <v>41395</v>
      </c>
      <c r="B64" s="322">
        <v>10400</v>
      </c>
      <c r="C64" s="310">
        <v>2232</v>
      </c>
      <c r="D64" s="319"/>
    </row>
    <row r="65" spans="1:4" ht="12.75">
      <c r="A65" s="306"/>
      <c r="B65" s="322">
        <v>0</v>
      </c>
      <c r="C65" s="310">
        <v>13870</v>
      </c>
      <c r="D65" s="319"/>
    </row>
    <row r="66" spans="1:4" ht="13.5" thickBot="1">
      <c r="A66" s="307"/>
      <c r="B66" s="323"/>
      <c r="C66" s="311">
        <v>4105.01</v>
      </c>
      <c r="D66" s="320"/>
    </row>
    <row r="67" spans="1:4" ht="13.5" thickTop="1">
      <c r="A67" s="305">
        <v>41426</v>
      </c>
      <c r="B67" s="322">
        <v>10400</v>
      </c>
      <c r="C67" s="310">
        <v>4296</v>
      </c>
      <c r="D67" s="319">
        <v>4121</v>
      </c>
    </row>
    <row r="68" spans="1:4" ht="12.75">
      <c r="A68" s="306"/>
      <c r="B68" s="322">
        <v>505.01</v>
      </c>
      <c r="C68" s="310"/>
      <c r="D68" s="319"/>
    </row>
    <row r="69" spans="1:4" ht="13.5" thickBot="1">
      <c r="A69" s="307"/>
      <c r="B69" s="323"/>
      <c r="C69" s="311"/>
      <c r="D69" s="320"/>
    </row>
    <row r="70" spans="1:4" ht="13.5" thickTop="1">
      <c r="A70" s="305">
        <v>41456</v>
      </c>
      <c r="B70" s="322">
        <v>11400</v>
      </c>
      <c r="C70" s="310">
        <v>6058</v>
      </c>
      <c r="D70" s="319">
        <v>10817</v>
      </c>
    </row>
    <row r="71" spans="1:4" ht="12.75">
      <c r="A71" s="306"/>
      <c r="B71" s="322">
        <v>1002.92</v>
      </c>
      <c r="C71" s="310">
        <v>135102</v>
      </c>
      <c r="D71" s="319"/>
    </row>
    <row r="72" spans="1:4" ht="13.5" thickBot="1">
      <c r="A72" s="307"/>
      <c r="B72" s="323"/>
      <c r="C72" s="311"/>
      <c r="D72" s="320"/>
    </row>
    <row r="73" spans="1:4" ht="13.5" thickTop="1">
      <c r="A73" s="305">
        <v>41487</v>
      </c>
      <c r="B73" s="322">
        <v>10400</v>
      </c>
      <c r="C73" s="310">
        <v>4948</v>
      </c>
      <c r="D73" s="319"/>
    </row>
    <row r="74" spans="1:4" ht="12.75">
      <c r="A74" s="306"/>
      <c r="B74" s="322">
        <v>505.01</v>
      </c>
      <c r="C74" s="310">
        <v>43560</v>
      </c>
      <c r="D74" s="319"/>
    </row>
    <row r="75" spans="1:4" ht="13.5" thickBot="1">
      <c r="A75" s="307"/>
      <c r="B75" s="323"/>
      <c r="C75" s="311">
        <v>5000</v>
      </c>
      <c r="D75" s="320"/>
    </row>
    <row r="76" spans="1:4" ht="13.5" thickTop="1">
      <c r="A76" s="305">
        <v>41518</v>
      </c>
      <c r="B76" s="322">
        <v>10400</v>
      </c>
      <c r="C76" s="310">
        <v>8580</v>
      </c>
      <c r="D76" s="319">
        <v>4235</v>
      </c>
    </row>
    <row r="77" spans="1:4" ht="12.75">
      <c r="A77" s="306"/>
      <c r="B77" s="322">
        <v>505.01</v>
      </c>
      <c r="C77" s="310">
        <v>14083</v>
      </c>
      <c r="D77" s="319"/>
    </row>
    <row r="78" spans="1:4" ht="13.5" thickBot="1">
      <c r="A78" s="307"/>
      <c r="B78" s="323">
        <v>2120</v>
      </c>
      <c r="C78" s="311">
        <v>10000</v>
      </c>
      <c r="D78" s="320"/>
    </row>
    <row r="79" spans="1:4" ht="13.5" thickTop="1">
      <c r="A79" s="305">
        <v>41548</v>
      </c>
      <c r="B79" s="322">
        <v>10400</v>
      </c>
      <c r="C79" s="310">
        <v>13936</v>
      </c>
      <c r="D79" s="319"/>
    </row>
    <row r="80" spans="1:4" ht="12.75">
      <c r="A80" s="306"/>
      <c r="B80" s="322">
        <v>505.01</v>
      </c>
      <c r="C80" s="310">
        <v>9748</v>
      </c>
      <c r="D80" s="319"/>
    </row>
    <row r="81" spans="1:4" ht="13.5" thickBot="1">
      <c r="A81" s="307"/>
      <c r="B81" s="323"/>
      <c r="C81" s="311"/>
      <c r="D81" s="320"/>
    </row>
    <row r="82" spans="1:4" ht="13.5" thickTop="1">
      <c r="A82" s="305">
        <v>41579</v>
      </c>
      <c r="B82" s="322">
        <v>10400</v>
      </c>
      <c r="C82" s="310">
        <v>8339</v>
      </c>
      <c r="D82" s="319"/>
    </row>
    <row r="83" spans="1:4" ht="12.75">
      <c r="A83" s="306"/>
      <c r="B83" s="322">
        <v>24000</v>
      </c>
      <c r="C83" s="310"/>
      <c r="D83" s="319"/>
    </row>
    <row r="84" spans="1:4" ht="12.75">
      <c r="A84" s="308"/>
      <c r="B84" s="322"/>
      <c r="C84" s="310"/>
      <c r="D84" s="319"/>
    </row>
    <row r="85" spans="1:4" ht="13.5" thickBot="1">
      <c r="A85" s="307"/>
      <c r="B85" s="323"/>
      <c r="C85" s="311"/>
      <c r="D85" s="320"/>
    </row>
    <row r="86" spans="1:4" ht="13.5" thickTop="1">
      <c r="A86" s="305">
        <v>41609</v>
      </c>
      <c r="B86" s="322">
        <v>10400</v>
      </c>
      <c r="C86" s="310">
        <v>5013</v>
      </c>
      <c r="D86" s="319"/>
    </row>
    <row r="87" spans="1:4" ht="12.75">
      <c r="A87" s="306"/>
      <c r="B87" s="322">
        <v>1010.02</v>
      </c>
      <c r="C87" s="310">
        <v>4570</v>
      </c>
      <c r="D87" s="319">
        <v>5322.79</v>
      </c>
    </row>
    <row r="88" spans="1:4" ht="13.5" thickBot="1">
      <c r="A88" s="309"/>
      <c r="B88" s="324"/>
      <c r="C88" s="315">
        <v>15106</v>
      </c>
      <c r="D88" s="325"/>
    </row>
    <row r="89" spans="1:4" ht="12.75">
      <c r="A89" s="130">
        <f>SUM(B89:D89)</f>
        <v>717384.01</v>
      </c>
      <c r="B89" s="7">
        <f>SUM(B50:B88)</f>
        <v>199070.21</v>
      </c>
      <c r="C89" s="7">
        <f>SUM(C50:C88)</f>
        <v>493818.01</v>
      </c>
      <c r="D89" s="7">
        <f>SUM(D50:D88)</f>
        <v>24495.79</v>
      </c>
    </row>
  </sheetData>
  <sheetProtection/>
  <mergeCells count="7">
    <mergeCell ref="A45:A46"/>
    <mergeCell ref="A1:S1"/>
    <mergeCell ref="C2:E2"/>
    <mergeCell ref="F2:S2"/>
    <mergeCell ref="A43:A44"/>
    <mergeCell ref="C44:D44"/>
    <mergeCell ref="F44:G4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ignoredErrors>
    <ignoredError sqref="E4:E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2"/>
  <sheetViews>
    <sheetView zoomScalePageLayoutView="0" workbookViewId="0" topLeftCell="A19">
      <selection activeCell="P56" sqref="P56"/>
    </sheetView>
  </sheetViews>
  <sheetFormatPr defaultColWidth="9.140625" defaultRowHeight="12.75"/>
  <cols>
    <col min="1" max="1" width="7.421875" style="0" customWidth="1"/>
    <col min="2" max="2" width="10.140625" style="0" customWidth="1"/>
    <col min="3" max="3" width="7.7109375" style="0" customWidth="1"/>
    <col min="4" max="4" width="7.7109375" style="76" customWidth="1"/>
    <col min="5" max="5" width="6.7109375" style="0" customWidth="1"/>
    <col min="6" max="7" width="9.140625" style="1" customWidth="1"/>
    <col min="8" max="8" width="10.140625" style="1" bestFit="1" customWidth="1"/>
    <col min="9" max="9" width="9.8515625" style="1" customWidth="1"/>
    <col min="10" max="10" width="9.7109375" style="0" customWidth="1"/>
    <col min="11" max="11" width="9.8515625" style="1" customWidth="1"/>
    <col min="12" max="12" width="8.8515625" style="0" customWidth="1"/>
  </cols>
  <sheetData>
    <row r="1" spans="1:11" ht="21" customHeight="1" thickBot="1">
      <c r="A1" s="354" t="s">
        <v>219</v>
      </c>
      <c r="B1" s="355"/>
      <c r="C1" s="355"/>
      <c r="D1" s="355"/>
      <c r="E1" s="355"/>
      <c r="F1" s="356"/>
      <c r="G1" s="356"/>
      <c r="H1" s="356"/>
      <c r="I1" s="356"/>
      <c r="J1" s="357"/>
      <c r="K1"/>
    </row>
    <row r="2" spans="1:11" ht="12.75" customHeight="1">
      <c r="A2" s="361" t="s">
        <v>200</v>
      </c>
      <c r="B2" s="361"/>
      <c r="C2" s="361"/>
      <c r="D2" s="361"/>
      <c r="E2" s="361"/>
      <c r="F2" s="364" t="s">
        <v>119</v>
      </c>
      <c r="G2" s="365"/>
      <c r="H2" s="173" t="s">
        <v>125</v>
      </c>
      <c r="I2" s="174"/>
      <c r="J2" s="177">
        <f>SUM('hospodaření 2013'!C43)</f>
        <v>161200</v>
      </c>
      <c r="K2"/>
    </row>
    <row r="3" spans="1:11" ht="12.75" customHeight="1">
      <c r="A3" s="362"/>
      <c r="B3" s="362"/>
      <c r="C3" s="362"/>
      <c r="D3" s="362"/>
      <c r="E3" s="362"/>
      <c r="F3" s="367" t="s">
        <v>198</v>
      </c>
      <c r="G3" s="366" t="s">
        <v>199</v>
      </c>
      <c r="H3" s="373" t="s">
        <v>202</v>
      </c>
      <c r="I3" s="373"/>
      <c r="J3" s="178">
        <f>SUM(H72:H75)</f>
        <v>163595</v>
      </c>
      <c r="K3"/>
    </row>
    <row r="4" spans="1:11" ht="12.75" customHeight="1">
      <c r="A4" s="362"/>
      <c r="B4" s="362"/>
      <c r="C4" s="362"/>
      <c r="D4" s="362"/>
      <c r="E4" s="362"/>
      <c r="F4" s="368"/>
      <c r="G4" s="366"/>
      <c r="H4" s="175" t="s">
        <v>120</v>
      </c>
      <c r="I4" s="176"/>
      <c r="J4" s="179">
        <f>'hospodaření 2013'!E43-'podíly 2013'!J3-'podíly 2013'!J5</f>
        <v>532501.01</v>
      </c>
      <c r="K4"/>
    </row>
    <row r="5" spans="1:11" ht="12.75" customHeight="1" thickBot="1">
      <c r="A5" s="363"/>
      <c r="B5" s="363"/>
      <c r="C5" s="363"/>
      <c r="D5" s="363"/>
      <c r="E5" s="363"/>
      <c r="F5" s="369"/>
      <c r="G5" s="370" t="s">
        <v>201</v>
      </c>
      <c r="H5" s="371"/>
      <c r="I5" s="372"/>
      <c r="J5" s="180">
        <v>21288</v>
      </c>
      <c r="K5"/>
    </row>
    <row r="6" spans="1:11" ht="24.75" customHeight="1" thickBot="1">
      <c r="A6" s="117" t="s">
        <v>115</v>
      </c>
      <c r="B6" s="118" t="s">
        <v>12</v>
      </c>
      <c r="C6" s="119" t="s">
        <v>13</v>
      </c>
      <c r="D6" s="120" t="s">
        <v>117</v>
      </c>
      <c r="E6" s="232" t="s">
        <v>118</v>
      </c>
      <c r="F6" s="239" t="s">
        <v>121</v>
      </c>
      <c r="G6" s="240" t="s">
        <v>123</v>
      </c>
      <c r="H6" s="250" t="s">
        <v>124</v>
      </c>
      <c r="I6" s="251" t="s">
        <v>148</v>
      </c>
      <c r="J6" s="245" t="s">
        <v>122</v>
      </c>
      <c r="K6"/>
    </row>
    <row r="7" spans="1:10" s="84" customFormat="1" ht="10.5" customHeight="1" thickTop="1">
      <c r="A7" s="78" t="s">
        <v>14</v>
      </c>
      <c r="B7" s="79" t="s">
        <v>62</v>
      </c>
      <c r="C7" s="80" t="s">
        <v>63</v>
      </c>
      <c r="D7" s="81" t="s">
        <v>132</v>
      </c>
      <c r="E7" s="233">
        <f>36/3000</f>
        <v>0.012</v>
      </c>
      <c r="F7" s="82">
        <f aca="true" t="shared" si="0" ref="F7:F66">$J$2*E7</f>
        <v>1934.4</v>
      </c>
      <c r="G7" s="289">
        <f>12*542</f>
        <v>6504</v>
      </c>
      <c r="H7" s="252">
        <f aca="true" t="shared" si="1" ref="H7:H27">($J$3+$J$4)*E7</f>
        <v>8353.15212</v>
      </c>
      <c r="I7" s="83">
        <f aca="true" t="shared" si="2" ref="I7:I38">$J$5*E7</f>
        <v>255.45600000000002</v>
      </c>
      <c r="J7" s="246">
        <f>F7+G7-H7-I7</f>
        <v>-170.20812000000103</v>
      </c>
    </row>
    <row r="8" spans="1:10" s="84" customFormat="1" ht="10.5" customHeight="1">
      <c r="A8" s="85" t="s">
        <v>15</v>
      </c>
      <c r="B8" s="86" t="s">
        <v>72</v>
      </c>
      <c r="C8" s="87" t="s">
        <v>73</v>
      </c>
      <c r="D8" s="88" t="s">
        <v>133</v>
      </c>
      <c r="E8" s="234">
        <f aca="true" t="shared" si="3" ref="E8:E22">56.7/3000</f>
        <v>0.0189</v>
      </c>
      <c r="F8" s="89">
        <f t="shared" si="0"/>
        <v>3046.68</v>
      </c>
      <c r="G8" s="328">
        <v>14000</v>
      </c>
      <c r="H8" s="253">
        <f t="shared" si="1"/>
        <v>13156.214589000001</v>
      </c>
      <c r="I8" s="90">
        <f t="shared" si="2"/>
        <v>402.3432</v>
      </c>
      <c r="J8" s="247">
        <f aca="true" t="shared" si="4" ref="J8:J66">F8+G8-H8-I8</f>
        <v>3488.122210999999</v>
      </c>
    </row>
    <row r="9" spans="1:10" s="84" customFormat="1" ht="10.5" customHeight="1">
      <c r="A9" s="78" t="s">
        <v>16</v>
      </c>
      <c r="B9" s="79" t="s">
        <v>74</v>
      </c>
      <c r="C9" s="80" t="s">
        <v>73</v>
      </c>
      <c r="D9" s="88" t="s">
        <v>133</v>
      </c>
      <c r="E9" s="234">
        <f t="shared" si="3"/>
        <v>0.0189</v>
      </c>
      <c r="F9" s="89">
        <f t="shared" si="0"/>
        <v>3046.68</v>
      </c>
      <c r="G9" s="290">
        <v>12000</v>
      </c>
      <c r="H9" s="253">
        <f t="shared" si="1"/>
        <v>13156.214589000001</v>
      </c>
      <c r="I9" s="90">
        <f t="shared" si="2"/>
        <v>402.3432</v>
      </c>
      <c r="J9" s="247">
        <f t="shared" si="4"/>
        <v>1488.1222109999992</v>
      </c>
    </row>
    <row r="10" spans="1:10" s="84" customFormat="1" ht="10.5" customHeight="1">
      <c r="A10" s="85" t="s">
        <v>17</v>
      </c>
      <c r="B10" s="86" t="s">
        <v>75</v>
      </c>
      <c r="C10" s="87" t="s">
        <v>76</v>
      </c>
      <c r="D10" s="88" t="s">
        <v>133</v>
      </c>
      <c r="E10" s="234">
        <f t="shared" si="3"/>
        <v>0.0189</v>
      </c>
      <c r="F10" s="89">
        <f t="shared" si="0"/>
        <v>3046.68</v>
      </c>
      <c r="G10" s="293">
        <v>11000</v>
      </c>
      <c r="H10" s="253">
        <f t="shared" si="1"/>
        <v>13156.214589000001</v>
      </c>
      <c r="I10" s="90">
        <f t="shared" si="2"/>
        <v>402.3432</v>
      </c>
      <c r="J10" s="246">
        <f t="shared" si="4"/>
        <v>488.1222109999992</v>
      </c>
    </row>
    <row r="11" spans="1:10" s="84" customFormat="1" ht="10.5" customHeight="1">
      <c r="A11" s="78" t="s">
        <v>18</v>
      </c>
      <c r="B11" s="79" t="s">
        <v>77</v>
      </c>
      <c r="C11" s="80" t="s">
        <v>73</v>
      </c>
      <c r="D11" s="88" t="s">
        <v>133</v>
      </c>
      <c r="E11" s="234">
        <f t="shared" si="3"/>
        <v>0.0189</v>
      </c>
      <c r="F11" s="89">
        <f t="shared" si="0"/>
        <v>3046.68</v>
      </c>
      <c r="G11" s="290">
        <v>12000</v>
      </c>
      <c r="H11" s="253">
        <f t="shared" si="1"/>
        <v>13156.214589000001</v>
      </c>
      <c r="I11" s="90">
        <f t="shared" si="2"/>
        <v>402.3432</v>
      </c>
      <c r="J11" s="247">
        <f t="shared" si="4"/>
        <v>1488.1222109999992</v>
      </c>
    </row>
    <row r="12" spans="1:10" s="84" customFormat="1" ht="10.5" customHeight="1">
      <c r="A12" s="85" t="s">
        <v>19</v>
      </c>
      <c r="B12" s="86" t="s">
        <v>78</v>
      </c>
      <c r="C12" s="87"/>
      <c r="D12" s="88" t="s">
        <v>133</v>
      </c>
      <c r="E12" s="234">
        <f t="shared" si="3"/>
        <v>0.0189</v>
      </c>
      <c r="F12" s="89">
        <f t="shared" si="0"/>
        <v>3046.68</v>
      </c>
      <c r="G12" s="293">
        <v>0</v>
      </c>
      <c r="H12" s="253">
        <f t="shared" si="1"/>
        <v>13156.214589000001</v>
      </c>
      <c r="I12" s="90">
        <f t="shared" si="2"/>
        <v>402.3432</v>
      </c>
      <c r="J12" s="246">
        <f t="shared" si="4"/>
        <v>-10511.877789</v>
      </c>
    </row>
    <row r="13" spans="1:10" s="84" customFormat="1" ht="10.5" customHeight="1">
      <c r="A13" s="78" t="s">
        <v>20</v>
      </c>
      <c r="B13" s="79" t="s">
        <v>64</v>
      </c>
      <c r="C13" s="80"/>
      <c r="D13" s="88" t="s">
        <v>133</v>
      </c>
      <c r="E13" s="234">
        <f t="shared" si="3"/>
        <v>0.0189</v>
      </c>
      <c r="F13" s="89">
        <f t="shared" si="0"/>
        <v>3046.68</v>
      </c>
      <c r="G13" s="293">
        <v>3000</v>
      </c>
      <c r="H13" s="253">
        <f t="shared" si="1"/>
        <v>13156.214589000001</v>
      </c>
      <c r="I13" s="90">
        <f t="shared" si="2"/>
        <v>402.3432</v>
      </c>
      <c r="J13" s="247">
        <f t="shared" si="4"/>
        <v>-7511.877789000001</v>
      </c>
    </row>
    <row r="14" spans="1:10" s="84" customFormat="1" ht="10.5" customHeight="1">
      <c r="A14" s="85" t="s">
        <v>21</v>
      </c>
      <c r="B14" s="86" t="s">
        <v>114</v>
      </c>
      <c r="C14" s="87" t="s">
        <v>73</v>
      </c>
      <c r="D14" s="88" t="s">
        <v>133</v>
      </c>
      <c r="E14" s="234">
        <f t="shared" si="3"/>
        <v>0.0189</v>
      </c>
      <c r="F14" s="89">
        <f t="shared" si="0"/>
        <v>3046.68</v>
      </c>
      <c r="G14" s="290">
        <v>12000</v>
      </c>
      <c r="H14" s="253">
        <f t="shared" si="1"/>
        <v>13156.214589000001</v>
      </c>
      <c r="I14" s="90">
        <f t="shared" si="2"/>
        <v>402.3432</v>
      </c>
      <c r="J14" s="246">
        <f t="shared" si="4"/>
        <v>1488.1222109999992</v>
      </c>
    </row>
    <row r="15" spans="1:10" s="84" customFormat="1" ht="10.5" customHeight="1">
      <c r="A15" s="78" t="s">
        <v>22</v>
      </c>
      <c r="B15" s="79" t="s">
        <v>79</v>
      </c>
      <c r="C15" s="80" t="s">
        <v>73</v>
      </c>
      <c r="D15" s="88" t="s">
        <v>133</v>
      </c>
      <c r="E15" s="234">
        <f t="shared" si="3"/>
        <v>0.0189</v>
      </c>
      <c r="F15" s="89">
        <f t="shared" si="0"/>
        <v>3046.68</v>
      </c>
      <c r="G15" s="290">
        <v>12000</v>
      </c>
      <c r="H15" s="253">
        <f t="shared" si="1"/>
        <v>13156.214589000001</v>
      </c>
      <c r="I15" s="90">
        <f t="shared" si="2"/>
        <v>402.3432</v>
      </c>
      <c r="J15" s="247">
        <f t="shared" si="4"/>
        <v>1488.1222109999992</v>
      </c>
    </row>
    <row r="16" spans="1:10" s="84" customFormat="1" ht="10.5" customHeight="1">
      <c r="A16" s="85" t="s">
        <v>23</v>
      </c>
      <c r="B16" s="86" t="s">
        <v>80</v>
      </c>
      <c r="C16" s="87" t="s">
        <v>81</v>
      </c>
      <c r="D16" s="88" t="s">
        <v>133</v>
      </c>
      <c r="E16" s="234">
        <f t="shared" si="3"/>
        <v>0.0189</v>
      </c>
      <c r="F16" s="89">
        <f t="shared" si="0"/>
        <v>3046.68</v>
      </c>
      <c r="G16" s="290">
        <v>12000</v>
      </c>
      <c r="H16" s="253">
        <f t="shared" si="1"/>
        <v>13156.214589000001</v>
      </c>
      <c r="I16" s="90">
        <f t="shared" si="2"/>
        <v>402.3432</v>
      </c>
      <c r="J16" s="246">
        <f t="shared" si="4"/>
        <v>1488.1222109999992</v>
      </c>
    </row>
    <row r="17" spans="1:10" s="84" customFormat="1" ht="10.5" customHeight="1">
      <c r="A17" s="78" t="s">
        <v>24</v>
      </c>
      <c r="B17" s="79" t="s">
        <v>66</v>
      </c>
      <c r="C17" s="80" t="s">
        <v>82</v>
      </c>
      <c r="D17" s="88" t="s">
        <v>133</v>
      </c>
      <c r="E17" s="234">
        <f t="shared" si="3"/>
        <v>0.0189</v>
      </c>
      <c r="F17" s="89">
        <f t="shared" si="0"/>
        <v>3046.68</v>
      </c>
      <c r="G17" s="290">
        <v>12000</v>
      </c>
      <c r="H17" s="253">
        <f t="shared" si="1"/>
        <v>13156.214589000001</v>
      </c>
      <c r="I17" s="90">
        <f t="shared" si="2"/>
        <v>402.3432</v>
      </c>
      <c r="J17" s="247">
        <f t="shared" si="4"/>
        <v>1488.1222109999992</v>
      </c>
    </row>
    <row r="18" spans="1:10" s="84" customFormat="1" ht="10.5" customHeight="1">
      <c r="A18" s="85" t="s">
        <v>25</v>
      </c>
      <c r="B18" s="86" t="s">
        <v>83</v>
      </c>
      <c r="C18" s="87" t="s">
        <v>73</v>
      </c>
      <c r="D18" s="88" t="s">
        <v>133</v>
      </c>
      <c r="E18" s="234">
        <f t="shared" si="3"/>
        <v>0.0189</v>
      </c>
      <c r="F18" s="89">
        <f t="shared" si="0"/>
        <v>3046.68</v>
      </c>
      <c r="G18" s="290">
        <v>12000</v>
      </c>
      <c r="H18" s="253">
        <f t="shared" si="1"/>
        <v>13156.214589000001</v>
      </c>
      <c r="I18" s="90">
        <f t="shared" si="2"/>
        <v>402.3432</v>
      </c>
      <c r="J18" s="246">
        <f t="shared" si="4"/>
        <v>1488.1222109999992</v>
      </c>
    </row>
    <row r="19" spans="1:10" s="84" customFormat="1" ht="10.5" customHeight="1">
      <c r="A19" s="78" t="s">
        <v>26</v>
      </c>
      <c r="B19" s="86" t="s">
        <v>215</v>
      </c>
      <c r="C19" s="87" t="s">
        <v>216</v>
      </c>
      <c r="D19" s="88" t="s">
        <v>133</v>
      </c>
      <c r="E19" s="234">
        <f t="shared" si="3"/>
        <v>0.0189</v>
      </c>
      <c r="F19" s="89">
        <f t="shared" si="0"/>
        <v>3046.68</v>
      </c>
      <c r="G19" s="290">
        <v>12000</v>
      </c>
      <c r="H19" s="253">
        <f t="shared" si="1"/>
        <v>13156.214589000001</v>
      </c>
      <c r="I19" s="90">
        <f t="shared" si="2"/>
        <v>402.3432</v>
      </c>
      <c r="J19" s="247">
        <f t="shared" si="4"/>
        <v>1488.1222109999992</v>
      </c>
    </row>
    <row r="20" spans="1:10" s="84" customFormat="1" ht="10.5" customHeight="1">
      <c r="A20" s="85" t="s">
        <v>27</v>
      </c>
      <c r="B20" s="86" t="s">
        <v>84</v>
      </c>
      <c r="C20" s="87" t="s">
        <v>82</v>
      </c>
      <c r="D20" s="88" t="s">
        <v>133</v>
      </c>
      <c r="E20" s="234">
        <f t="shared" si="3"/>
        <v>0.0189</v>
      </c>
      <c r="F20" s="89">
        <f t="shared" si="0"/>
        <v>3046.68</v>
      </c>
      <c r="G20" s="290">
        <v>12000</v>
      </c>
      <c r="H20" s="253">
        <f t="shared" si="1"/>
        <v>13156.214589000001</v>
      </c>
      <c r="I20" s="90">
        <f t="shared" si="2"/>
        <v>402.3432</v>
      </c>
      <c r="J20" s="246">
        <f t="shared" si="4"/>
        <v>1488.1222109999992</v>
      </c>
    </row>
    <row r="21" spans="1:10" s="84" customFormat="1" ht="10.5" customHeight="1">
      <c r="A21" s="78" t="s">
        <v>28</v>
      </c>
      <c r="B21" s="79" t="s">
        <v>85</v>
      </c>
      <c r="C21" s="80" t="s">
        <v>73</v>
      </c>
      <c r="D21" s="88" t="s">
        <v>133</v>
      </c>
      <c r="E21" s="234">
        <f t="shared" si="3"/>
        <v>0.0189</v>
      </c>
      <c r="F21" s="89">
        <f t="shared" si="0"/>
        <v>3046.68</v>
      </c>
      <c r="G21" s="290">
        <v>12000</v>
      </c>
      <c r="H21" s="253">
        <f t="shared" si="1"/>
        <v>13156.214589000001</v>
      </c>
      <c r="I21" s="90">
        <f t="shared" si="2"/>
        <v>402.3432</v>
      </c>
      <c r="J21" s="247">
        <f t="shared" si="4"/>
        <v>1488.1222109999992</v>
      </c>
    </row>
    <row r="22" spans="1:10" s="84" customFormat="1" ht="10.5" customHeight="1">
      <c r="A22" s="91" t="s">
        <v>29</v>
      </c>
      <c r="B22" s="92" t="s">
        <v>166</v>
      </c>
      <c r="C22" s="93" t="s">
        <v>167</v>
      </c>
      <c r="D22" s="94" t="s">
        <v>133</v>
      </c>
      <c r="E22" s="234">
        <f t="shared" si="3"/>
        <v>0.0189</v>
      </c>
      <c r="F22" s="82">
        <f t="shared" si="0"/>
        <v>3046.68</v>
      </c>
      <c r="G22" s="290">
        <v>12000</v>
      </c>
      <c r="H22" s="253">
        <f t="shared" si="1"/>
        <v>13156.214589000001</v>
      </c>
      <c r="I22" s="90">
        <f t="shared" si="2"/>
        <v>402.3432</v>
      </c>
      <c r="J22" s="246">
        <f t="shared" si="4"/>
        <v>1488.1222109999992</v>
      </c>
    </row>
    <row r="23" spans="1:10" s="84" customFormat="1" ht="10.5" customHeight="1">
      <c r="A23" s="91" t="s">
        <v>142</v>
      </c>
      <c r="B23" s="92" t="s">
        <v>169</v>
      </c>
      <c r="C23" s="92" t="s">
        <v>168</v>
      </c>
      <c r="D23" s="94" t="s">
        <v>134</v>
      </c>
      <c r="E23" s="235">
        <f>30.5/3000</f>
        <v>0.010166666666666666</v>
      </c>
      <c r="F23" s="89">
        <f t="shared" si="0"/>
        <v>1638.8666666666666</v>
      </c>
      <c r="G23" s="290">
        <v>6504</v>
      </c>
      <c r="H23" s="253">
        <f t="shared" si="1"/>
        <v>7076.976101666666</v>
      </c>
      <c r="I23" s="90">
        <f t="shared" si="2"/>
        <v>216.42799999999997</v>
      </c>
      <c r="J23" s="247">
        <f t="shared" si="4"/>
        <v>849.4625650000006</v>
      </c>
    </row>
    <row r="24" spans="1:10" s="84" customFormat="1" ht="10.5" customHeight="1">
      <c r="A24" s="91" t="s">
        <v>141</v>
      </c>
      <c r="B24" s="92" t="s">
        <v>170</v>
      </c>
      <c r="C24" s="92" t="s">
        <v>162</v>
      </c>
      <c r="D24" s="94" t="s">
        <v>135</v>
      </c>
      <c r="E24" s="235">
        <f>25/3000</f>
        <v>0.008333333333333333</v>
      </c>
      <c r="F24" s="82">
        <f t="shared" si="0"/>
        <v>1343.3333333333333</v>
      </c>
      <c r="G24" s="290">
        <v>5304</v>
      </c>
      <c r="H24" s="253">
        <f t="shared" si="1"/>
        <v>5800.8000833333335</v>
      </c>
      <c r="I24" s="90">
        <f t="shared" si="2"/>
        <v>177.4</v>
      </c>
      <c r="J24" s="246">
        <f t="shared" si="4"/>
        <v>669.1332499999995</v>
      </c>
    </row>
    <row r="25" spans="1:10" s="84" customFormat="1" ht="10.5" customHeight="1">
      <c r="A25" s="91" t="s">
        <v>143</v>
      </c>
      <c r="B25" s="92" t="s">
        <v>172</v>
      </c>
      <c r="C25" s="92" t="s">
        <v>171</v>
      </c>
      <c r="D25" s="94" t="s">
        <v>135</v>
      </c>
      <c r="E25" s="235">
        <f>25/3000</f>
        <v>0.008333333333333333</v>
      </c>
      <c r="F25" s="89">
        <f t="shared" si="0"/>
        <v>1343.3333333333333</v>
      </c>
      <c r="G25" s="290">
        <v>5304</v>
      </c>
      <c r="H25" s="253">
        <f t="shared" si="1"/>
        <v>5800.8000833333335</v>
      </c>
      <c r="I25" s="90">
        <f t="shared" si="2"/>
        <v>177.4</v>
      </c>
      <c r="J25" s="247">
        <f t="shared" si="4"/>
        <v>669.1332499999995</v>
      </c>
    </row>
    <row r="26" spans="1:10" s="84" customFormat="1" ht="10.5" customHeight="1" thickBot="1">
      <c r="A26" s="95" t="s">
        <v>144</v>
      </c>
      <c r="B26" s="96" t="s">
        <v>173</v>
      </c>
      <c r="C26" s="97" t="s">
        <v>153</v>
      </c>
      <c r="D26" s="98" t="s">
        <v>136</v>
      </c>
      <c r="E26" s="236">
        <f>33/3000</f>
        <v>0.011</v>
      </c>
      <c r="F26" s="99">
        <f t="shared" si="0"/>
        <v>1773.1999999999998</v>
      </c>
      <c r="G26" s="291">
        <v>6996</v>
      </c>
      <c r="H26" s="254">
        <f t="shared" si="1"/>
        <v>7657.0561099999995</v>
      </c>
      <c r="I26" s="100">
        <f t="shared" si="2"/>
        <v>234.16799999999998</v>
      </c>
      <c r="J26" s="248">
        <f t="shared" si="4"/>
        <v>877.9758900000012</v>
      </c>
    </row>
    <row r="27" spans="1:10" s="84" customFormat="1" ht="10.5" customHeight="1" thickTop="1">
      <c r="A27" s="101" t="s">
        <v>30</v>
      </c>
      <c r="B27" s="102" t="s">
        <v>67</v>
      </c>
      <c r="C27" s="103" t="s">
        <v>68</v>
      </c>
      <c r="D27" s="81" t="s">
        <v>132</v>
      </c>
      <c r="E27" s="233">
        <f>36/3000</f>
        <v>0.012</v>
      </c>
      <c r="F27" s="82">
        <f t="shared" si="0"/>
        <v>1934.4</v>
      </c>
      <c r="G27" s="289">
        <v>6504</v>
      </c>
      <c r="H27" s="255">
        <f t="shared" si="1"/>
        <v>8353.15212</v>
      </c>
      <c r="I27" s="104">
        <f t="shared" si="2"/>
        <v>255.45600000000002</v>
      </c>
      <c r="J27" s="246">
        <f t="shared" si="4"/>
        <v>-170.20812000000103</v>
      </c>
    </row>
    <row r="28" spans="1:10" s="84" customFormat="1" ht="10.5" customHeight="1">
      <c r="A28" s="78" t="s">
        <v>31</v>
      </c>
      <c r="B28" s="79" t="s">
        <v>86</v>
      </c>
      <c r="C28" s="80" t="s">
        <v>73</v>
      </c>
      <c r="D28" s="88" t="s">
        <v>133</v>
      </c>
      <c r="E28" s="234">
        <f aca="true" t="shared" si="5" ref="E28:E42">56.7/3000</f>
        <v>0.0189</v>
      </c>
      <c r="F28" s="89">
        <f t="shared" si="0"/>
        <v>3046.68</v>
      </c>
      <c r="G28" s="290">
        <v>12000</v>
      </c>
      <c r="H28" s="253">
        <f aca="true" t="shared" si="6" ref="H28:H66">($J$3+$J$4)*E28</f>
        <v>13156.214589000001</v>
      </c>
      <c r="I28" s="90">
        <f t="shared" si="2"/>
        <v>402.3432</v>
      </c>
      <c r="J28" s="247">
        <f t="shared" si="4"/>
        <v>1488.1222109999992</v>
      </c>
    </row>
    <row r="29" spans="1:10" s="84" customFormat="1" ht="10.5" customHeight="1">
      <c r="A29" s="85" t="s">
        <v>32</v>
      </c>
      <c r="B29" s="86" t="s">
        <v>87</v>
      </c>
      <c r="C29" s="87" t="s">
        <v>73</v>
      </c>
      <c r="D29" s="88" t="s">
        <v>133</v>
      </c>
      <c r="E29" s="234">
        <f t="shared" si="5"/>
        <v>0.0189</v>
      </c>
      <c r="F29" s="89">
        <f t="shared" si="0"/>
        <v>3046.68</v>
      </c>
      <c r="G29" s="327">
        <v>10000</v>
      </c>
      <c r="H29" s="253">
        <f t="shared" si="6"/>
        <v>13156.214589000001</v>
      </c>
      <c r="I29" s="90">
        <f t="shared" si="2"/>
        <v>402.3432</v>
      </c>
      <c r="J29" s="247">
        <f t="shared" si="4"/>
        <v>-511.8777890000008</v>
      </c>
    </row>
    <row r="30" spans="1:10" s="84" customFormat="1" ht="10.5" customHeight="1">
      <c r="A30" s="78" t="s">
        <v>33</v>
      </c>
      <c r="B30" s="79" t="s">
        <v>89</v>
      </c>
      <c r="C30" s="80" t="s">
        <v>88</v>
      </c>
      <c r="D30" s="88" t="s">
        <v>133</v>
      </c>
      <c r="E30" s="234">
        <f t="shared" si="5"/>
        <v>0.0189</v>
      </c>
      <c r="F30" s="89">
        <f t="shared" si="0"/>
        <v>3046.68</v>
      </c>
      <c r="G30" s="327">
        <v>11000</v>
      </c>
      <c r="H30" s="253">
        <f t="shared" si="6"/>
        <v>13156.214589000001</v>
      </c>
      <c r="I30" s="90">
        <f t="shared" si="2"/>
        <v>402.3432</v>
      </c>
      <c r="J30" s="246">
        <f t="shared" si="4"/>
        <v>488.1222109999992</v>
      </c>
    </row>
    <row r="31" spans="1:10" s="84" customFormat="1" ht="10.5" customHeight="1">
      <c r="A31" s="85" t="s">
        <v>34</v>
      </c>
      <c r="B31" s="86" t="s">
        <v>184</v>
      </c>
      <c r="C31" s="87" t="s">
        <v>73</v>
      </c>
      <c r="D31" s="88" t="s">
        <v>133</v>
      </c>
      <c r="E31" s="234">
        <f t="shared" si="5"/>
        <v>0.0189</v>
      </c>
      <c r="F31" s="89">
        <f t="shared" si="0"/>
        <v>3046.68</v>
      </c>
      <c r="G31" s="327">
        <v>8000</v>
      </c>
      <c r="H31" s="253">
        <f t="shared" si="6"/>
        <v>13156.214589000001</v>
      </c>
      <c r="I31" s="90">
        <f t="shared" si="2"/>
        <v>402.3432</v>
      </c>
      <c r="J31" s="247">
        <f t="shared" si="4"/>
        <v>-2511.877789000001</v>
      </c>
    </row>
    <row r="32" spans="1:10" s="84" customFormat="1" ht="10.5" customHeight="1">
      <c r="A32" s="78" t="s">
        <v>35</v>
      </c>
      <c r="B32" s="79" t="s">
        <v>90</v>
      </c>
      <c r="C32" s="80" t="s">
        <v>73</v>
      </c>
      <c r="D32" s="88" t="s">
        <v>133</v>
      </c>
      <c r="E32" s="234">
        <f t="shared" si="5"/>
        <v>0.0189</v>
      </c>
      <c r="F32" s="89">
        <f t="shared" si="0"/>
        <v>3046.68</v>
      </c>
      <c r="G32" s="290">
        <v>12000</v>
      </c>
      <c r="H32" s="253">
        <f t="shared" si="6"/>
        <v>13156.214589000001</v>
      </c>
      <c r="I32" s="90">
        <f t="shared" si="2"/>
        <v>402.3432</v>
      </c>
      <c r="J32" s="246">
        <f t="shared" si="4"/>
        <v>1488.1222109999992</v>
      </c>
    </row>
    <row r="33" spans="1:10" s="84" customFormat="1" ht="10.5" customHeight="1">
      <c r="A33" s="85" t="s">
        <v>36</v>
      </c>
      <c r="B33" s="86" t="s">
        <v>91</v>
      </c>
      <c r="C33" s="87" t="s">
        <v>73</v>
      </c>
      <c r="D33" s="88" t="s">
        <v>133</v>
      </c>
      <c r="E33" s="234">
        <f t="shared" si="5"/>
        <v>0.0189</v>
      </c>
      <c r="F33" s="89">
        <f t="shared" si="0"/>
        <v>3046.68</v>
      </c>
      <c r="G33" s="290">
        <v>12000</v>
      </c>
      <c r="H33" s="253">
        <f t="shared" si="6"/>
        <v>13156.214589000001</v>
      </c>
      <c r="I33" s="90">
        <f t="shared" si="2"/>
        <v>402.3432</v>
      </c>
      <c r="J33" s="247">
        <f t="shared" si="4"/>
        <v>1488.1222109999992</v>
      </c>
    </row>
    <row r="34" spans="1:10" s="84" customFormat="1" ht="10.5" customHeight="1">
      <c r="A34" s="78" t="s">
        <v>37</v>
      </c>
      <c r="B34" s="79" t="s">
        <v>72</v>
      </c>
      <c r="C34" s="80" t="s">
        <v>73</v>
      </c>
      <c r="D34" s="88" t="s">
        <v>133</v>
      </c>
      <c r="E34" s="234">
        <f t="shared" si="5"/>
        <v>0.0189</v>
      </c>
      <c r="F34" s="89">
        <f t="shared" si="0"/>
        <v>3046.68</v>
      </c>
      <c r="G34" s="290">
        <v>12000</v>
      </c>
      <c r="H34" s="253">
        <f t="shared" si="6"/>
        <v>13156.214589000001</v>
      </c>
      <c r="I34" s="90">
        <f t="shared" si="2"/>
        <v>402.3432</v>
      </c>
      <c r="J34" s="246">
        <f t="shared" si="4"/>
        <v>1488.1222109999992</v>
      </c>
    </row>
    <row r="35" spans="1:10" s="84" customFormat="1" ht="10.5" customHeight="1">
      <c r="A35" s="85" t="s">
        <v>38</v>
      </c>
      <c r="B35" s="86" t="s">
        <v>92</v>
      </c>
      <c r="C35" s="87" t="s">
        <v>73</v>
      </c>
      <c r="D35" s="88" t="s">
        <v>133</v>
      </c>
      <c r="E35" s="234">
        <f t="shared" si="5"/>
        <v>0.0189</v>
      </c>
      <c r="F35" s="89">
        <f t="shared" si="0"/>
        <v>3046.68</v>
      </c>
      <c r="G35" s="290">
        <v>12000</v>
      </c>
      <c r="H35" s="253">
        <f t="shared" si="6"/>
        <v>13156.214589000001</v>
      </c>
      <c r="I35" s="90">
        <f t="shared" si="2"/>
        <v>402.3432</v>
      </c>
      <c r="J35" s="247">
        <f t="shared" si="4"/>
        <v>1488.1222109999992</v>
      </c>
    </row>
    <row r="36" spans="1:10" s="84" customFormat="1" ht="10.5" customHeight="1">
      <c r="A36" s="258" t="s">
        <v>39</v>
      </c>
      <c r="B36" s="259" t="s">
        <v>93</v>
      </c>
      <c r="C36" s="260" t="s">
        <v>73</v>
      </c>
      <c r="D36" s="261" t="s">
        <v>133</v>
      </c>
      <c r="E36" s="262">
        <f t="shared" si="5"/>
        <v>0.0189</v>
      </c>
      <c r="F36" s="263">
        <f t="shared" si="0"/>
        <v>3046.68</v>
      </c>
      <c r="G36" s="290">
        <v>12000</v>
      </c>
      <c r="H36" s="264">
        <f t="shared" si="6"/>
        <v>13156.214589000001</v>
      </c>
      <c r="I36" s="265">
        <f t="shared" si="2"/>
        <v>402.3432</v>
      </c>
      <c r="J36" s="266">
        <f t="shared" si="4"/>
        <v>1488.1222109999992</v>
      </c>
    </row>
    <row r="37" spans="1:10" s="84" customFormat="1" ht="10.5" customHeight="1">
      <c r="A37" s="85" t="s">
        <v>40</v>
      </c>
      <c r="B37" s="86" t="s">
        <v>94</v>
      </c>
      <c r="C37" s="87" t="s">
        <v>95</v>
      </c>
      <c r="D37" s="88" t="s">
        <v>133</v>
      </c>
      <c r="E37" s="234">
        <f t="shared" si="5"/>
        <v>0.0189</v>
      </c>
      <c r="F37" s="89">
        <f t="shared" si="0"/>
        <v>3046.68</v>
      </c>
      <c r="G37" s="290">
        <v>12000</v>
      </c>
      <c r="H37" s="253">
        <f t="shared" si="6"/>
        <v>13156.214589000001</v>
      </c>
      <c r="I37" s="90">
        <f t="shared" si="2"/>
        <v>402.3432</v>
      </c>
      <c r="J37" s="266">
        <f t="shared" si="4"/>
        <v>1488.1222109999992</v>
      </c>
    </row>
    <row r="38" spans="1:10" s="84" customFormat="1" ht="10.5" customHeight="1">
      <c r="A38" s="78" t="s">
        <v>41</v>
      </c>
      <c r="B38" s="79" t="s">
        <v>97</v>
      </c>
      <c r="C38" s="80" t="s">
        <v>96</v>
      </c>
      <c r="D38" s="88" t="s">
        <v>133</v>
      </c>
      <c r="E38" s="234">
        <f t="shared" si="5"/>
        <v>0.0189</v>
      </c>
      <c r="F38" s="89">
        <f t="shared" si="0"/>
        <v>3046.68</v>
      </c>
      <c r="G38" s="290">
        <v>12000</v>
      </c>
      <c r="H38" s="253">
        <f t="shared" si="6"/>
        <v>13156.214589000001</v>
      </c>
      <c r="I38" s="90">
        <f t="shared" si="2"/>
        <v>402.3432</v>
      </c>
      <c r="J38" s="246">
        <f t="shared" si="4"/>
        <v>1488.1222109999992</v>
      </c>
    </row>
    <row r="39" spans="1:10" s="84" customFormat="1" ht="10.5" customHeight="1">
      <c r="A39" s="85" t="s">
        <v>42</v>
      </c>
      <c r="B39" s="86" t="s">
        <v>116</v>
      </c>
      <c r="C39" s="87" t="s">
        <v>73</v>
      </c>
      <c r="D39" s="88" t="s">
        <v>133</v>
      </c>
      <c r="E39" s="234">
        <f t="shared" si="5"/>
        <v>0.0189</v>
      </c>
      <c r="F39" s="89">
        <f t="shared" si="0"/>
        <v>3046.68</v>
      </c>
      <c r="G39" s="290">
        <v>12000</v>
      </c>
      <c r="H39" s="253">
        <f t="shared" si="6"/>
        <v>13156.214589000001</v>
      </c>
      <c r="I39" s="90">
        <f aca="true" t="shared" si="7" ref="I39:I66">$J$5*E39</f>
        <v>402.3432</v>
      </c>
      <c r="J39" s="247">
        <f t="shared" si="4"/>
        <v>1488.1222109999992</v>
      </c>
    </row>
    <row r="40" spans="1:10" s="84" customFormat="1" ht="10.5" customHeight="1">
      <c r="A40" s="78" t="s">
        <v>43</v>
      </c>
      <c r="B40" s="79" t="s">
        <v>69</v>
      </c>
      <c r="C40" s="80" t="s">
        <v>65</v>
      </c>
      <c r="D40" s="88" t="s">
        <v>133</v>
      </c>
      <c r="E40" s="234">
        <f t="shared" si="5"/>
        <v>0.0189</v>
      </c>
      <c r="F40" s="89">
        <f t="shared" si="0"/>
        <v>3046.68</v>
      </c>
      <c r="G40" s="290">
        <v>12000</v>
      </c>
      <c r="H40" s="253">
        <f t="shared" si="6"/>
        <v>13156.214589000001</v>
      </c>
      <c r="I40" s="90">
        <f t="shared" si="7"/>
        <v>402.3432</v>
      </c>
      <c r="J40" s="246">
        <f t="shared" si="4"/>
        <v>1488.1222109999992</v>
      </c>
    </row>
    <row r="41" spans="1:10" s="84" customFormat="1" ht="10.5" customHeight="1">
      <c r="A41" s="85" t="s">
        <v>44</v>
      </c>
      <c r="B41" s="86" t="s">
        <v>98</v>
      </c>
      <c r="C41" s="87" t="s">
        <v>99</v>
      </c>
      <c r="D41" s="88" t="s">
        <v>133</v>
      </c>
      <c r="E41" s="234">
        <f t="shared" si="5"/>
        <v>0.0189</v>
      </c>
      <c r="F41" s="89">
        <f t="shared" si="0"/>
        <v>3046.68</v>
      </c>
      <c r="G41" s="290">
        <v>12000</v>
      </c>
      <c r="H41" s="253">
        <f t="shared" si="6"/>
        <v>13156.214589000001</v>
      </c>
      <c r="I41" s="90">
        <f t="shared" si="7"/>
        <v>402.3432</v>
      </c>
      <c r="J41" s="247">
        <f t="shared" si="4"/>
        <v>1488.1222109999992</v>
      </c>
    </row>
    <row r="42" spans="1:10" s="84" customFormat="1" ht="10.5" customHeight="1">
      <c r="A42" s="91" t="s">
        <v>45</v>
      </c>
      <c r="B42" s="92" t="s">
        <v>72</v>
      </c>
      <c r="C42" s="93" t="s">
        <v>100</v>
      </c>
      <c r="D42" s="94" t="s">
        <v>133</v>
      </c>
      <c r="E42" s="234">
        <f t="shared" si="5"/>
        <v>0.0189</v>
      </c>
      <c r="F42" s="82">
        <f t="shared" si="0"/>
        <v>3046.68</v>
      </c>
      <c r="G42" s="290">
        <v>12000</v>
      </c>
      <c r="H42" s="253">
        <f t="shared" si="6"/>
        <v>13156.214589000001</v>
      </c>
      <c r="I42" s="90">
        <f t="shared" si="7"/>
        <v>402.3432</v>
      </c>
      <c r="J42" s="246">
        <f t="shared" si="4"/>
        <v>1488.1222109999992</v>
      </c>
    </row>
    <row r="43" spans="1:10" s="84" customFormat="1" ht="10.5" customHeight="1">
      <c r="A43" s="85" t="s">
        <v>145</v>
      </c>
      <c r="B43" s="86" t="s">
        <v>157</v>
      </c>
      <c r="C43" s="87" t="s">
        <v>158</v>
      </c>
      <c r="D43" s="94" t="s">
        <v>134</v>
      </c>
      <c r="E43" s="235">
        <f>30.5/3000</f>
        <v>0.010166666666666666</v>
      </c>
      <c r="F43" s="105">
        <f t="shared" si="0"/>
        <v>1638.8666666666666</v>
      </c>
      <c r="G43" s="290">
        <v>6504</v>
      </c>
      <c r="H43" s="253">
        <f t="shared" si="6"/>
        <v>7076.976101666666</v>
      </c>
      <c r="I43" s="90">
        <f t="shared" si="7"/>
        <v>216.42799999999997</v>
      </c>
      <c r="J43" s="247">
        <f t="shared" si="4"/>
        <v>849.4625650000006</v>
      </c>
    </row>
    <row r="44" spans="1:10" s="84" customFormat="1" ht="10.5" customHeight="1">
      <c r="A44" s="85" t="s">
        <v>141</v>
      </c>
      <c r="B44" s="79" t="s">
        <v>159</v>
      </c>
      <c r="C44" s="80" t="s">
        <v>96</v>
      </c>
      <c r="D44" s="94" t="s">
        <v>135</v>
      </c>
      <c r="E44" s="235">
        <f>25/3000</f>
        <v>0.008333333333333333</v>
      </c>
      <c r="F44" s="89">
        <f t="shared" si="0"/>
        <v>1343.3333333333333</v>
      </c>
      <c r="G44" s="290">
        <v>5304</v>
      </c>
      <c r="H44" s="253">
        <f t="shared" si="6"/>
        <v>5800.8000833333335</v>
      </c>
      <c r="I44" s="90">
        <f t="shared" si="7"/>
        <v>177.4</v>
      </c>
      <c r="J44" s="246">
        <f t="shared" si="4"/>
        <v>669.1332499999995</v>
      </c>
    </row>
    <row r="45" spans="1:10" s="84" customFormat="1" ht="10.5" customHeight="1">
      <c r="A45" s="85" t="s">
        <v>146</v>
      </c>
      <c r="B45" s="106" t="s">
        <v>160</v>
      </c>
      <c r="C45" s="87" t="s">
        <v>161</v>
      </c>
      <c r="D45" s="94" t="s">
        <v>135</v>
      </c>
      <c r="E45" s="235">
        <f>25/3000</f>
        <v>0.008333333333333333</v>
      </c>
      <c r="F45" s="107">
        <f t="shared" si="0"/>
        <v>1343.3333333333333</v>
      </c>
      <c r="G45" s="290">
        <v>5304</v>
      </c>
      <c r="H45" s="253">
        <f t="shared" si="6"/>
        <v>5800.8000833333335</v>
      </c>
      <c r="I45" s="90">
        <f t="shared" si="7"/>
        <v>177.4</v>
      </c>
      <c r="J45" s="247">
        <f t="shared" si="4"/>
        <v>669.1332499999995</v>
      </c>
    </row>
    <row r="46" spans="1:10" s="84" customFormat="1" ht="10.5" customHeight="1" thickBot="1">
      <c r="A46" s="95" t="s">
        <v>147</v>
      </c>
      <c r="B46" s="108" t="s">
        <v>163</v>
      </c>
      <c r="C46" s="109" t="s">
        <v>162</v>
      </c>
      <c r="D46" s="98" t="s">
        <v>136</v>
      </c>
      <c r="E46" s="236">
        <f>33/3000</f>
        <v>0.011</v>
      </c>
      <c r="F46" s="110">
        <f t="shared" si="0"/>
        <v>1773.1999999999998</v>
      </c>
      <c r="G46" s="291">
        <v>6996</v>
      </c>
      <c r="H46" s="254">
        <f t="shared" si="6"/>
        <v>7657.0561099999995</v>
      </c>
      <c r="I46" s="100">
        <f t="shared" si="7"/>
        <v>234.16799999999998</v>
      </c>
      <c r="J46" s="248">
        <f t="shared" si="4"/>
        <v>877.9758900000012</v>
      </c>
    </row>
    <row r="47" spans="1:10" s="84" customFormat="1" ht="10.5" customHeight="1" thickTop="1">
      <c r="A47" s="78" t="s">
        <v>46</v>
      </c>
      <c r="B47" s="79" t="s">
        <v>164</v>
      </c>
      <c r="C47" s="80" t="s">
        <v>165</v>
      </c>
      <c r="D47" s="81" t="s">
        <v>132</v>
      </c>
      <c r="E47" s="237">
        <f>36/3000</f>
        <v>0.012</v>
      </c>
      <c r="F47" s="82">
        <f t="shared" si="0"/>
        <v>1934.4</v>
      </c>
      <c r="G47" s="294">
        <v>5420</v>
      </c>
      <c r="H47" s="255">
        <f t="shared" si="6"/>
        <v>8353.15212</v>
      </c>
      <c r="I47" s="104">
        <f t="shared" si="7"/>
        <v>255.45600000000002</v>
      </c>
      <c r="J47" s="246">
        <f t="shared" si="4"/>
        <v>-1254.2081200000011</v>
      </c>
    </row>
    <row r="48" spans="1:10" s="84" customFormat="1" ht="10.5" customHeight="1">
      <c r="A48" s="85" t="s">
        <v>47</v>
      </c>
      <c r="B48" s="86" t="s">
        <v>70</v>
      </c>
      <c r="C48" s="87" t="s">
        <v>73</v>
      </c>
      <c r="D48" s="88" t="s">
        <v>133</v>
      </c>
      <c r="E48" s="234">
        <f>56.7/3000</f>
        <v>0.0189</v>
      </c>
      <c r="F48" s="89">
        <f t="shared" si="0"/>
        <v>3046.68</v>
      </c>
      <c r="G48" s="290">
        <v>12000</v>
      </c>
      <c r="H48" s="253">
        <f t="shared" si="6"/>
        <v>13156.214589000001</v>
      </c>
      <c r="I48" s="90">
        <f t="shared" si="7"/>
        <v>402.3432</v>
      </c>
      <c r="J48" s="247">
        <f t="shared" si="4"/>
        <v>1488.1222109999992</v>
      </c>
    </row>
    <row r="49" spans="1:10" s="84" customFormat="1" ht="10.5" customHeight="1">
      <c r="A49" s="78" t="s">
        <v>48</v>
      </c>
      <c r="B49" s="79" t="s">
        <v>151</v>
      </c>
      <c r="C49" s="80" t="s">
        <v>73</v>
      </c>
      <c r="D49" s="88" t="s">
        <v>133</v>
      </c>
      <c r="E49" s="234">
        <f aca="true" t="shared" si="8" ref="E49:E62">56.7/3000</f>
        <v>0.0189</v>
      </c>
      <c r="F49" s="89">
        <f t="shared" si="0"/>
        <v>3046.68</v>
      </c>
      <c r="G49" s="290">
        <v>12000</v>
      </c>
      <c r="H49" s="253">
        <f t="shared" si="6"/>
        <v>13156.214589000001</v>
      </c>
      <c r="I49" s="90">
        <f t="shared" si="7"/>
        <v>402.3432</v>
      </c>
      <c r="J49" s="247">
        <f t="shared" si="4"/>
        <v>1488.1222109999992</v>
      </c>
    </row>
    <row r="50" spans="1:10" s="84" customFormat="1" ht="10.5" customHeight="1">
      <c r="A50" s="85" t="s">
        <v>49</v>
      </c>
      <c r="B50" s="86" t="s">
        <v>101</v>
      </c>
      <c r="C50" s="87" t="s">
        <v>68</v>
      </c>
      <c r="D50" s="88" t="s">
        <v>133</v>
      </c>
      <c r="E50" s="234">
        <f t="shared" si="8"/>
        <v>0.0189</v>
      </c>
      <c r="F50" s="89">
        <f t="shared" si="0"/>
        <v>3046.68</v>
      </c>
      <c r="G50" s="290">
        <v>12000</v>
      </c>
      <c r="H50" s="253">
        <f t="shared" si="6"/>
        <v>13156.214589000001</v>
      </c>
      <c r="I50" s="90">
        <f t="shared" si="7"/>
        <v>402.3432</v>
      </c>
      <c r="J50" s="246">
        <f t="shared" si="4"/>
        <v>1488.1222109999992</v>
      </c>
    </row>
    <row r="51" spans="1:10" s="84" customFormat="1" ht="10.5" customHeight="1">
      <c r="A51" s="78" t="s">
        <v>50</v>
      </c>
      <c r="B51" s="79" t="s">
        <v>103</v>
      </c>
      <c r="C51" s="80" t="s">
        <v>102</v>
      </c>
      <c r="D51" s="88" t="s">
        <v>133</v>
      </c>
      <c r="E51" s="234">
        <f t="shared" si="8"/>
        <v>0.0189</v>
      </c>
      <c r="F51" s="89">
        <f t="shared" si="0"/>
        <v>3046.68</v>
      </c>
      <c r="G51" s="290">
        <v>12000</v>
      </c>
      <c r="H51" s="253">
        <f t="shared" si="6"/>
        <v>13156.214589000001</v>
      </c>
      <c r="I51" s="90">
        <f t="shared" si="7"/>
        <v>402.3432</v>
      </c>
      <c r="J51" s="247">
        <f t="shared" si="4"/>
        <v>1488.1222109999992</v>
      </c>
    </row>
    <row r="52" spans="1:10" s="84" customFormat="1" ht="10.5" customHeight="1">
      <c r="A52" s="85" t="s">
        <v>51</v>
      </c>
      <c r="B52" s="86" t="s">
        <v>106</v>
      </c>
      <c r="C52" s="87" t="s">
        <v>73</v>
      </c>
      <c r="D52" s="88" t="s">
        <v>133</v>
      </c>
      <c r="E52" s="234">
        <f t="shared" si="8"/>
        <v>0.0189</v>
      </c>
      <c r="F52" s="89">
        <f t="shared" si="0"/>
        <v>3046.68</v>
      </c>
      <c r="G52" s="290">
        <v>12000</v>
      </c>
      <c r="H52" s="253">
        <f t="shared" si="6"/>
        <v>13156.214589000001</v>
      </c>
      <c r="I52" s="90">
        <f t="shared" si="7"/>
        <v>402.3432</v>
      </c>
      <c r="J52" s="246">
        <f t="shared" si="4"/>
        <v>1488.1222109999992</v>
      </c>
    </row>
    <row r="53" spans="1:10" s="84" customFormat="1" ht="10.5" customHeight="1">
      <c r="A53" s="78" t="s">
        <v>52</v>
      </c>
      <c r="B53" s="79" t="s">
        <v>185</v>
      </c>
      <c r="C53" s="80" t="s">
        <v>186</v>
      </c>
      <c r="D53" s="88" t="s">
        <v>133</v>
      </c>
      <c r="E53" s="234">
        <f t="shared" si="8"/>
        <v>0.0189</v>
      </c>
      <c r="F53" s="89">
        <f t="shared" si="0"/>
        <v>3046.68</v>
      </c>
      <c r="G53" s="290">
        <v>12000</v>
      </c>
      <c r="H53" s="253">
        <f t="shared" si="6"/>
        <v>13156.214589000001</v>
      </c>
      <c r="I53" s="90">
        <f t="shared" si="7"/>
        <v>402.3432</v>
      </c>
      <c r="J53" s="247">
        <f t="shared" si="4"/>
        <v>1488.1222109999992</v>
      </c>
    </row>
    <row r="54" spans="1:10" s="84" customFormat="1" ht="10.5" customHeight="1">
      <c r="A54" s="85" t="s">
        <v>53</v>
      </c>
      <c r="B54" s="86" t="s">
        <v>104</v>
      </c>
      <c r="C54" s="87" t="s">
        <v>73</v>
      </c>
      <c r="D54" s="88" t="s">
        <v>133</v>
      </c>
      <c r="E54" s="234">
        <f t="shared" si="8"/>
        <v>0.0189</v>
      </c>
      <c r="F54" s="89">
        <f t="shared" si="0"/>
        <v>3046.68</v>
      </c>
      <c r="G54" s="290">
        <v>12000</v>
      </c>
      <c r="H54" s="253">
        <f t="shared" si="6"/>
        <v>13156.214589000001</v>
      </c>
      <c r="I54" s="90">
        <f t="shared" si="7"/>
        <v>402.3432</v>
      </c>
      <c r="J54" s="246">
        <f t="shared" si="4"/>
        <v>1488.1222109999992</v>
      </c>
    </row>
    <row r="55" spans="1:10" s="84" customFormat="1" ht="10.5" customHeight="1">
      <c r="A55" s="78" t="s">
        <v>54</v>
      </c>
      <c r="B55" s="79" t="s">
        <v>105</v>
      </c>
      <c r="C55" s="80" t="s">
        <v>73</v>
      </c>
      <c r="D55" s="88" t="s">
        <v>133</v>
      </c>
      <c r="E55" s="234">
        <f t="shared" si="8"/>
        <v>0.0189</v>
      </c>
      <c r="F55" s="89">
        <f t="shared" si="0"/>
        <v>3046.68</v>
      </c>
      <c r="G55" s="290">
        <v>12000</v>
      </c>
      <c r="H55" s="253">
        <f t="shared" si="6"/>
        <v>13156.214589000001</v>
      </c>
      <c r="I55" s="90">
        <f t="shared" si="7"/>
        <v>402.3432</v>
      </c>
      <c r="J55" s="247">
        <f t="shared" si="4"/>
        <v>1488.1222109999992</v>
      </c>
    </row>
    <row r="56" spans="1:10" s="84" customFormat="1" ht="10.5" customHeight="1">
      <c r="A56" s="85" t="s">
        <v>55</v>
      </c>
      <c r="B56" s="86" t="s">
        <v>108</v>
      </c>
      <c r="C56" s="87" t="s">
        <v>107</v>
      </c>
      <c r="D56" s="88" t="s">
        <v>133</v>
      </c>
      <c r="E56" s="234">
        <f t="shared" si="8"/>
        <v>0.0189</v>
      </c>
      <c r="F56" s="89">
        <f t="shared" si="0"/>
        <v>3046.68</v>
      </c>
      <c r="G56" s="290">
        <v>12000</v>
      </c>
      <c r="H56" s="253">
        <f t="shared" si="6"/>
        <v>13156.214589000001</v>
      </c>
      <c r="I56" s="90">
        <f t="shared" si="7"/>
        <v>402.3432</v>
      </c>
      <c r="J56" s="246">
        <f t="shared" si="4"/>
        <v>1488.1222109999992</v>
      </c>
    </row>
    <row r="57" spans="1:10" s="84" customFormat="1" ht="10.5" customHeight="1">
      <c r="A57" s="78" t="s">
        <v>56</v>
      </c>
      <c r="B57" s="79" t="s">
        <v>109</v>
      </c>
      <c r="C57" s="80" t="s">
        <v>73</v>
      </c>
      <c r="D57" s="88" t="s">
        <v>133</v>
      </c>
      <c r="E57" s="234">
        <f t="shared" si="8"/>
        <v>0.0189</v>
      </c>
      <c r="F57" s="89">
        <f t="shared" si="0"/>
        <v>3046.68</v>
      </c>
      <c r="G57" s="290">
        <v>12000</v>
      </c>
      <c r="H57" s="253">
        <f t="shared" si="6"/>
        <v>13156.214589000001</v>
      </c>
      <c r="I57" s="90">
        <f t="shared" si="7"/>
        <v>402.3432</v>
      </c>
      <c r="J57" s="247">
        <f t="shared" si="4"/>
        <v>1488.1222109999992</v>
      </c>
    </row>
    <row r="58" spans="1:10" s="84" customFormat="1" ht="10.5" customHeight="1">
      <c r="A58" s="85" t="s">
        <v>57</v>
      </c>
      <c r="B58" s="86" t="s">
        <v>111</v>
      </c>
      <c r="C58" s="87" t="s">
        <v>112</v>
      </c>
      <c r="D58" s="88" t="s">
        <v>133</v>
      </c>
      <c r="E58" s="234">
        <f t="shared" si="8"/>
        <v>0.0189</v>
      </c>
      <c r="F58" s="89">
        <f t="shared" si="0"/>
        <v>3046.68</v>
      </c>
      <c r="G58" s="290">
        <v>12000</v>
      </c>
      <c r="H58" s="253">
        <f t="shared" si="6"/>
        <v>13156.214589000001</v>
      </c>
      <c r="I58" s="90">
        <f t="shared" si="7"/>
        <v>402.3432</v>
      </c>
      <c r="J58" s="246">
        <f t="shared" si="4"/>
        <v>1488.1222109999992</v>
      </c>
    </row>
    <row r="59" spans="1:10" s="84" customFormat="1" ht="10.5" customHeight="1">
      <c r="A59" s="78" t="s">
        <v>58</v>
      </c>
      <c r="B59" s="79" t="s">
        <v>110</v>
      </c>
      <c r="C59" s="80" t="s">
        <v>73</v>
      </c>
      <c r="D59" s="88" t="s">
        <v>133</v>
      </c>
      <c r="E59" s="234">
        <f t="shared" si="8"/>
        <v>0.0189</v>
      </c>
      <c r="F59" s="89">
        <f t="shared" si="0"/>
        <v>3046.68</v>
      </c>
      <c r="G59" s="290">
        <v>12000</v>
      </c>
      <c r="H59" s="253">
        <f t="shared" si="6"/>
        <v>13156.214589000001</v>
      </c>
      <c r="I59" s="90">
        <f t="shared" si="7"/>
        <v>402.3432</v>
      </c>
      <c r="J59" s="247">
        <f t="shared" si="4"/>
        <v>1488.1222109999992</v>
      </c>
    </row>
    <row r="60" spans="1:10" s="84" customFormat="1" ht="10.5" customHeight="1">
      <c r="A60" s="85" t="s">
        <v>59</v>
      </c>
      <c r="B60" s="86" t="s">
        <v>108</v>
      </c>
      <c r="C60" s="87" t="s">
        <v>107</v>
      </c>
      <c r="D60" s="88" t="s">
        <v>133</v>
      </c>
      <c r="E60" s="234">
        <f t="shared" si="8"/>
        <v>0.0189</v>
      </c>
      <c r="F60" s="89">
        <f t="shared" si="0"/>
        <v>3046.68</v>
      </c>
      <c r="G60" s="290">
        <v>12000</v>
      </c>
      <c r="H60" s="253">
        <f t="shared" si="6"/>
        <v>13156.214589000001</v>
      </c>
      <c r="I60" s="90">
        <f t="shared" si="7"/>
        <v>402.3432</v>
      </c>
      <c r="J60" s="246">
        <f t="shared" si="4"/>
        <v>1488.1222109999992</v>
      </c>
    </row>
    <row r="61" spans="1:10" s="84" customFormat="1" ht="10.5" customHeight="1">
      <c r="A61" s="78" t="s">
        <v>60</v>
      </c>
      <c r="B61" s="79" t="s">
        <v>71</v>
      </c>
      <c r="C61" s="80" t="s">
        <v>113</v>
      </c>
      <c r="D61" s="88" t="s">
        <v>133</v>
      </c>
      <c r="E61" s="234">
        <f t="shared" si="8"/>
        <v>0.0189</v>
      </c>
      <c r="F61" s="89">
        <f t="shared" si="0"/>
        <v>3046.68</v>
      </c>
      <c r="G61" s="290">
        <v>12000</v>
      </c>
      <c r="H61" s="253">
        <f t="shared" si="6"/>
        <v>13156.214589000001</v>
      </c>
      <c r="I61" s="90">
        <f t="shared" si="7"/>
        <v>402.3432</v>
      </c>
      <c r="J61" s="247">
        <f t="shared" si="4"/>
        <v>1488.1222109999992</v>
      </c>
    </row>
    <row r="62" spans="1:10" s="84" customFormat="1" ht="10.5" customHeight="1">
      <c r="A62" s="91" t="s">
        <v>61</v>
      </c>
      <c r="B62" s="92" t="s">
        <v>85</v>
      </c>
      <c r="C62" s="93" t="s">
        <v>73</v>
      </c>
      <c r="D62" s="94" t="s">
        <v>133</v>
      </c>
      <c r="E62" s="234">
        <f t="shared" si="8"/>
        <v>0.0189</v>
      </c>
      <c r="F62" s="82">
        <f t="shared" si="0"/>
        <v>3046.68</v>
      </c>
      <c r="G62" s="290">
        <v>12000</v>
      </c>
      <c r="H62" s="253">
        <f t="shared" si="6"/>
        <v>13156.214589000001</v>
      </c>
      <c r="I62" s="90">
        <f t="shared" si="7"/>
        <v>402.3432</v>
      </c>
      <c r="J62" s="246">
        <f t="shared" si="4"/>
        <v>1488.1222109999992</v>
      </c>
    </row>
    <row r="63" spans="1:10" s="84" customFormat="1" ht="10.5" customHeight="1">
      <c r="A63" s="85" t="s">
        <v>137</v>
      </c>
      <c r="B63" s="106" t="s">
        <v>90</v>
      </c>
      <c r="C63" s="86" t="s">
        <v>156</v>
      </c>
      <c r="D63" s="94" t="s">
        <v>134</v>
      </c>
      <c r="E63" s="235">
        <f>30.5/3000</f>
        <v>0.010166666666666666</v>
      </c>
      <c r="F63" s="89">
        <f t="shared" si="0"/>
        <v>1638.8666666666666</v>
      </c>
      <c r="G63" s="327">
        <v>5962</v>
      </c>
      <c r="H63" s="253">
        <f t="shared" si="6"/>
        <v>7076.976101666666</v>
      </c>
      <c r="I63" s="90">
        <f t="shared" si="7"/>
        <v>216.42799999999997</v>
      </c>
      <c r="J63" s="247">
        <f t="shared" si="4"/>
        <v>307.4625650000006</v>
      </c>
    </row>
    <row r="64" spans="1:10" s="84" customFormat="1" ht="10.5" customHeight="1">
      <c r="A64" s="85" t="s">
        <v>138</v>
      </c>
      <c r="B64" s="106" t="s">
        <v>154</v>
      </c>
      <c r="C64" s="79" t="s">
        <v>155</v>
      </c>
      <c r="D64" s="94" t="s">
        <v>135</v>
      </c>
      <c r="E64" s="235">
        <f>25/3000</f>
        <v>0.008333333333333333</v>
      </c>
      <c r="F64" s="89">
        <f t="shared" si="0"/>
        <v>1343.3333333333333</v>
      </c>
      <c r="G64" s="290">
        <v>5304</v>
      </c>
      <c r="H64" s="253">
        <f t="shared" si="6"/>
        <v>5800.8000833333335</v>
      </c>
      <c r="I64" s="90">
        <f t="shared" si="7"/>
        <v>177.4</v>
      </c>
      <c r="J64" s="246">
        <f t="shared" si="4"/>
        <v>669.1332499999995</v>
      </c>
    </row>
    <row r="65" spans="1:10" s="84" customFormat="1" ht="10.5" customHeight="1">
      <c r="A65" s="85" t="s">
        <v>139</v>
      </c>
      <c r="B65" s="106" t="s">
        <v>97</v>
      </c>
      <c r="C65" s="86" t="s">
        <v>63</v>
      </c>
      <c r="D65" s="88" t="s">
        <v>135</v>
      </c>
      <c r="E65" s="235">
        <f>25/3000</f>
        <v>0.008333333333333333</v>
      </c>
      <c r="F65" s="89">
        <f t="shared" si="0"/>
        <v>1343.3333333333333</v>
      </c>
      <c r="G65" s="290">
        <v>5304</v>
      </c>
      <c r="H65" s="253">
        <f t="shared" si="6"/>
        <v>5800.8000833333335</v>
      </c>
      <c r="I65" s="90">
        <f t="shared" si="7"/>
        <v>177.4</v>
      </c>
      <c r="J65" s="247">
        <f t="shared" si="4"/>
        <v>669.1332499999995</v>
      </c>
    </row>
    <row r="66" spans="1:10" s="84" customFormat="1" ht="10.5" customHeight="1" thickBot="1">
      <c r="A66" s="111" t="s">
        <v>140</v>
      </c>
      <c r="B66" s="112" t="s">
        <v>152</v>
      </c>
      <c r="C66" s="113" t="s">
        <v>153</v>
      </c>
      <c r="D66" s="114" t="s">
        <v>136</v>
      </c>
      <c r="E66" s="238">
        <f>33/3000</f>
        <v>0.011</v>
      </c>
      <c r="F66" s="115">
        <f t="shared" si="0"/>
        <v>1773.1999999999998</v>
      </c>
      <c r="G66" s="292">
        <v>6996</v>
      </c>
      <c r="H66" s="256">
        <f t="shared" si="6"/>
        <v>7657.0561099999995</v>
      </c>
      <c r="I66" s="116">
        <f t="shared" si="7"/>
        <v>234.16799999999998</v>
      </c>
      <c r="J66" s="249">
        <f t="shared" si="4"/>
        <v>877.9758900000012</v>
      </c>
    </row>
    <row r="67" spans="1:11" ht="12" customHeight="1" thickBot="1">
      <c r="A67" s="136"/>
      <c r="B67" s="137"/>
      <c r="C67" s="137"/>
      <c r="D67" s="138"/>
      <c r="E67" s="77">
        <f aca="true" t="shared" si="9" ref="E67:J67">SUM(E7:E66)</f>
        <v>1.0000000000000009</v>
      </c>
      <c r="F67" s="241">
        <f t="shared" si="9"/>
        <v>161199.99999999985</v>
      </c>
      <c r="G67" s="242">
        <f t="shared" si="9"/>
        <v>603210</v>
      </c>
      <c r="H67" s="257">
        <f t="shared" si="9"/>
        <v>696096.0099999995</v>
      </c>
      <c r="I67" s="139">
        <f t="shared" si="9"/>
        <v>21287.99999999999</v>
      </c>
      <c r="J67" s="139">
        <f t="shared" si="9"/>
        <v>47025.98999999997</v>
      </c>
      <c r="K67" s="2"/>
    </row>
    <row r="68" spans="1:12" ht="13.5" thickBot="1">
      <c r="A68" s="4"/>
      <c r="B68" s="4"/>
      <c r="C68" s="4"/>
      <c r="D68" s="140"/>
      <c r="E68" s="4"/>
      <c r="F68" s="243"/>
      <c r="G68" s="244">
        <f>SUM(F67:G67)</f>
        <v>764409.9999999999</v>
      </c>
      <c r="H68" s="243"/>
      <c r="I68" s="244">
        <f>SUM(H67:I67)</f>
        <v>717384.0099999995</v>
      </c>
      <c r="J68" s="4"/>
      <c r="K68" s="3"/>
      <c r="L68" s="2"/>
    </row>
    <row r="69" spans="1:10" ht="12.75">
      <c r="A69" s="4"/>
      <c r="B69" s="4"/>
      <c r="C69" s="4"/>
      <c r="D69" s="140"/>
      <c r="E69" s="4"/>
      <c r="F69" s="7"/>
      <c r="G69" s="7"/>
      <c r="H69" s="7"/>
      <c r="I69" s="7"/>
      <c r="J69" s="4"/>
    </row>
    <row r="70" spans="1:10" ht="12.75">
      <c r="A70" s="4"/>
      <c r="B70" s="358" t="s">
        <v>192</v>
      </c>
      <c r="C70" s="359"/>
      <c r="D70" s="359"/>
      <c r="E70" s="359"/>
      <c r="F70" s="359"/>
      <c r="G70" s="359"/>
      <c r="H70" s="360"/>
      <c r="I70" s="7"/>
      <c r="J70" s="4"/>
    </row>
    <row r="71" spans="1:10" ht="12.75">
      <c r="A71" s="4"/>
      <c r="B71" s="4"/>
      <c r="C71" s="4"/>
      <c r="D71" s="140"/>
      <c r="E71" s="4"/>
      <c r="F71" s="7"/>
      <c r="G71" s="7"/>
      <c r="H71" s="7"/>
      <c r="I71" s="7"/>
      <c r="J71" s="4"/>
    </row>
    <row r="72" spans="1:10" ht="12.75">
      <c r="A72" s="4"/>
      <c r="B72" s="181" t="s">
        <v>188</v>
      </c>
      <c r="C72" s="182"/>
      <c r="D72" s="183" t="s">
        <v>175</v>
      </c>
      <c r="E72" s="182"/>
      <c r="F72" s="184"/>
      <c r="G72" s="184"/>
      <c r="H72" s="197">
        <f>12*10400+12000</f>
        <v>136800</v>
      </c>
      <c r="I72" s="7"/>
      <c r="J72" s="4"/>
    </row>
    <row r="73" spans="1:10" ht="12.75">
      <c r="A73" s="4"/>
      <c r="B73" s="185" t="s">
        <v>214</v>
      </c>
      <c r="C73" s="186"/>
      <c r="D73" s="187" t="s">
        <v>213</v>
      </c>
      <c r="E73" s="186"/>
      <c r="F73" s="188"/>
      <c r="G73" s="188"/>
      <c r="H73" s="198">
        <f>1511+504</f>
        <v>2015</v>
      </c>
      <c r="I73" s="7"/>
      <c r="J73" s="4"/>
    </row>
    <row r="74" spans="1:10" ht="12.75">
      <c r="A74" s="4"/>
      <c r="B74" s="185" t="s">
        <v>187</v>
      </c>
      <c r="C74" s="186"/>
      <c r="D74" s="187" t="s">
        <v>174</v>
      </c>
      <c r="E74" s="186"/>
      <c r="F74" s="188"/>
      <c r="G74" s="188"/>
      <c r="H74" s="198">
        <v>19800</v>
      </c>
      <c r="I74" s="7"/>
      <c r="J74" s="4"/>
    </row>
    <row r="75" spans="1:10" ht="12.75">
      <c r="A75" s="4"/>
      <c r="B75" s="189" t="s">
        <v>179</v>
      </c>
      <c r="C75" s="190"/>
      <c r="D75" s="191" t="s">
        <v>178</v>
      </c>
      <c r="E75" s="190"/>
      <c r="F75" s="192"/>
      <c r="G75" s="192"/>
      <c r="H75" s="200">
        <v>4980</v>
      </c>
      <c r="I75" s="7"/>
      <c r="J75" s="4"/>
    </row>
    <row r="76" spans="1:10" ht="12.75">
      <c r="A76" s="4"/>
      <c r="B76" s="181"/>
      <c r="C76" s="182"/>
      <c r="D76" s="348" t="s">
        <v>212</v>
      </c>
      <c r="E76" s="182" t="s">
        <v>176</v>
      </c>
      <c r="F76" s="184"/>
      <c r="G76" s="184">
        <v>0</v>
      </c>
      <c r="H76" s="351">
        <f>SUM(G76:G79)</f>
        <v>19112</v>
      </c>
      <c r="I76" s="7"/>
      <c r="J76" s="4"/>
    </row>
    <row r="77" spans="1:10" ht="12.75">
      <c r="A77" s="4"/>
      <c r="B77" s="185" t="s">
        <v>206</v>
      </c>
      <c r="C77" s="186"/>
      <c r="D77" s="349"/>
      <c r="E77" s="186" t="s">
        <v>205</v>
      </c>
      <c r="F77" s="188"/>
      <c r="G77" s="188">
        <v>4680</v>
      </c>
      <c r="H77" s="352"/>
      <c r="I77" s="7"/>
      <c r="J77" s="4"/>
    </row>
    <row r="78" spans="1:10" ht="12.75">
      <c r="A78" s="4"/>
      <c r="B78" s="185" t="s">
        <v>190</v>
      </c>
      <c r="C78" s="186"/>
      <c r="D78" s="349"/>
      <c r="E78" s="186" t="s">
        <v>189</v>
      </c>
      <c r="F78" s="188"/>
      <c r="G78" s="193">
        <v>10765</v>
      </c>
      <c r="H78" s="352"/>
      <c r="I78" s="7"/>
      <c r="J78" s="4"/>
    </row>
    <row r="79" spans="1:10" ht="12.75">
      <c r="A79" s="4"/>
      <c r="B79" s="189" t="s">
        <v>191</v>
      </c>
      <c r="C79" s="190"/>
      <c r="D79" s="350"/>
      <c r="E79" s="190" t="s">
        <v>177</v>
      </c>
      <c r="F79" s="192"/>
      <c r="G79" s="194">
        <v>3667</v>
      </c>
      <c r="H79" s="353"/>
      <c r="I79" s="7"/>
      <c r="J79" s="4"/>
    </row>
    <row r="80" spans="1:10" ht="12.75">
      <c r="A80" s="4"/>
      <c r="B80" s="181"/>
      <c r="C80" s="182"/>
      <c r="D80" s="183"/>
      <c r="E80" s="182"/>
      <c r="F80" s="184"/>
      <c r="G80" s="184"/>
      <c r="H80" s="197"/>
      <c r="I80" s="7"/>
      <c r="J80" s="4"/>
    </row>
    <row r="81" spans="1:10" ht="12.75">
      <c r="A81" s="4"/>
      <c r="B81" s="185" t="s">
        <v>204</v>
      </c>
      <c r="C81" s="186"/>
      <c r="D81" s="187" t="s">
        <v>203</v>
      </c>
      <c r="E81" s="186"/>
      <c r="F81" s="188"/>
      <c r="G81" s="188"/>
      <c r="H81" s="198">
        <v>19911</v>
      </c>
      <c r="I81" s="7"/>
      <c r="J81" s="4"/>
    </row>
    <row r="82" spans="1:10" ht="12.75">
      <c r="A82" s="4"/>
      <c r="B82" s="185" t="s">
        <v>204</v>
      </c>
      <c r="C82" s="186"/>
      <c r="D82" s="187" t="s">
        <v>208</v>
      </c>
      <c r="E82" s="186"/>
      <c r="F82" s="188"/>
      <c r="G82" s="188"/>
      <c r="H82" s="198">
        <f>74439+6531</f>
        <v>80970</v>
      </c>
      <c r="I82" s="7"/>
      <c r="J82" s="4"/>
    </row>
    <row r="83" spans="1:10" ht="12.75">
      <c r="A83" s="4"/>
      <c r="B83" s="185" t="s">
        <v>209</v>
      </c>
      <c r="C83" s="186"/>
      <c r="D83" s="187" t="s">
        <v>210</v>
      </c>
      <c r="E83" s="186"/>
      <c r="F83" s="188"/>
      <c r="G83" s="188"/>
      <c r="H83" s="198">
        <f>9570+9700</f>
        <v>19270</v>
      </c>
      <c r="I83" s="7"/>
      <c r="J83" s="4"/>
    </row>
    <row r="84" spans="1:10" ht="12.75">
      <c r="A84" s="4"/>
      <c r="B84" s="185"/>
      <c r="C84" s="186"/>
      <c r="D84" s="187"/>
      <c r="E84" s="186"/>
      <c r="F84" s="188"/>
      <c r="G84" s="188"/>
      <c r="H84" s="198">
        <v>0</v>
      </c>
      <c r="I84" s="7"/>
      <c r="J84" s="4"/>
    </row>
    <row r="85" spans="1:10" ht="12.75">
      <c r="A85" s="4"/>
      <c r="B85" s="185" t="s">
        <v>180</v>
      </c>
      <c r="C85" s="186"/>
      <c r="D85" s="187" t="s">
        <v>211</v>
      </c>
      <c r="E85" s="186"/>
      <c r="F85" s="188"/>
      <c r="G85" s="188"/>
      <c r="H85" s="198">
        <f>12914+15510</f>
        <v>28424</v>
      </c>
      <c r="I85" s="7"/>
      <c r="J85" s="4"/>
    </row>
    <row r="86" spans="1:10" ht="12.75">
      <c r="A86" s="4"/>
      <c r="B86" s="185" t="s">
        <v>180</v>
      </c>
      <c r="C86" s="186"/>
      <c r="D86" s="187" t="s">
        <v>182</v>
      </c>
      <c r="E86" s="186"/>
      <c r="F86" s="188"/>
      <c r="G86" s="188"/>
      <c r="H86" s="198">
        <f>10581+2713+2226+4775+3521+2643+2149+3442+4884+6972+6888+2446</f>
        <v>53240</v>
      </c>
      <c r="I86" s="7"/>
      <c r="J86" s="4"/>
    </row>
    <row r="87" spans="1:10" ht="12.75">
      <c r="A87" s="4"/>
      <c r="B87" s="185" t="s">
        <v>193</v>
      </c>
      <c r="C87" s="186"/>
      <c r="D87" s="187" t="s">
        <v>197</v>
      </c>
      <c r="E87" s="186"/>
      <c r="F87" s="188"/>
      <c r="G87" s="188"/>
      <c r="H87" s="198">
        <f>SUM('hospodaření 2013'!E41)</f>
        <v>0</v>
      </c>
      <c r="I87" s="7"/>
      <c r="J87" s="4"/>
    </row>
    <row r="88" spans="1:10" ht="12.75">
      <c r="A88" s="4"/>
      <c r="B88" s="185" t="s">
        <v>195</v>
      </c>
      <c r="C88" s="186"/>
      <c r="D88" s="187" t="s">
        <v>196</v>
      </c>
      <c r="E88" s="186"/>
      <c r="F88" s="188"/>
      <c r="G88" s="188"/>
      <c r="H88" s="198">
        <f>SUM('hospodaření 2013'!E42)</f>
        <v>0</v>
      </c>
      <c r="I88" s="7"/>
      <c r="J88" s="4"/>
    </row>
    <row r="89" spans="1:10" ht="12.75">
      <c r="A89" s="4"/>
      <c r="B89" s="195"/>
      <c r="C89" s="190"/>
      <c r="D89" s="191"/>
      <c r="E89" s="190"/>
      <c r="F89" s="192"/>
      <c r="G89" s="192"/>
      <c r="H89" s="199"/>
      <c r="I89" s="7"/>
      <c r="J89" s="4"/>
    </row>
    <row r="90" spans="1:10" ht="12.75">
      <c r="A90" s="4"/>
      <c r="B90" s="4"/>
      <c r="C90" s="4"/>
      <c r="D90" s="140"/>
      <c r="E90" s="4"/>
      <c r="F90" s="7"/>
      <c r="G90" s="7"/>
      <c r="H90" s="7"/>
      <c r="I90" s="7"/>
      <c r="J90" s="4"/>
    </row>
    <row r="91" spans="1:10" ht="12.75">
      <c r="A91" s="4"/>
      <c r="B91" s="141" t="s">
        <v>181</v>
      </c>
      <c r="C91" s="142"/>
      <c r="D91" s="143"/>
      <c r="E91" s="142"/>
      <c r="F91" s="144"/>
      <c r="G91" s="144"/>
      <c r="H91" s="145">
        <f>SUM(H72:H90)</f>
        <v>384522</v>
      </c>
      <c r="I91" s="7"/>
      <c r="J91" s="4"/>
    </row>
    <row r="92" spans="1:10" ht="12.75">
      <c r="A92" s="4"/>
      <c r="B92" s="4"/>
      <c r="C92" s="4"/>
      <c r="D92" s="140"/>
      <c r="E92" s="4"/>
      <c r="F92" s="7"/>
      <c r="G92" s="7"/>
      <c r="H92" s="7"/>
      <c r="I92" s="7"/>
      <c r="J92" s="4"/>
    </row>
    <row r="93" spans="1:10" ht="12.75">
      <c r="A93" s="4"/>
      <c r="B93" s="4"/>
      <c r="C93" s="4"/>
      <c r="D93" s="140"/>
      <c r="E93" s="4"/>
      <c r="F93" s="7"/>
      <c r="G93" s="7"/>
      <c r="H93" s="7"/>
      <c r="I93" s="7"/>
      <c r="J93" s="4"/>
    </row>
    <row r="94" spans="1:10" ht="12.75">
      <c r="A94" s="4"/>
      <c r="B94" s="4"/>
      <c r="C94" s="4"/>
      <c r="D94" s="140"/>
      <c r="E94" s="4"/>
      <c r="F94" s="7"/>
      <c r="G94" s="7"/>
      <c r="H94" s="7"/>
      <c r="I94" s="7"/>
      <c r="J94" s="4"/>
    </row>
    <row r="95" spans="1:10" ht="12.75">
      <c r="A95" s="4"/>
      <c r="B95" s="4"/>
      <c r="C95" s="4"/>
      <c r="D95" s="140"/>
      <c r="E95" s="4"/>
      <c r="F95" s="7"/>
      <c r="G95" s="7"/>
      <c r="H95" s="7"/>
      <c r="I95" s="7"/>
      <c r="J95" s="4"/>
    </row>
    <row r="96" spans="1:10" ht="12.75">
      <c r="A96" s="4"/>
      <c r="B96" s="4"/>
      <c r="C96" s="4"/>
      <c r="D96" s="140"/>
      <c r="E96" s="4"/>
      <c r="F96" s="7"/>
      <c r="G96" s="7"/>
      <c r="H96" s="7"/>
      <c r="I96" s="7"/>
      <c r="J96" s="4"/>
    </row>
    <row r="97" spans="1:10" ht="12.75">
      <c r="A97" s="4"/>
      <c r="B97" s="4"/>
      <c r="C97" s="4"/>
      <c r="D97" s="140"/>
      <c r="E97" s="4"/>
      <c r="F97" s="7"/>
      <c r="G97" s="7"/>
      <c r="H97" s="7"/>
      <c r="I97" s="7"/>
      <c r="J97" s="4"/>
    </row>
    <row r="98" spans="1:10" ht="12.75">
      <c r="A98" s="4"/>
      <c r="B98" s="4"/>
      <c r="C98" s="4"/>
      <c r="D98" s="140"/>
      <c r="E98" s="4"/>
      <c r="F98" s="7"/>
      <c r="G98" s="7"/>
      <c r="H98" s="7"/>
      <c r="I98" s="7"/>
      <c r="J98" s="4"/>
    </row>
    <row r="99" spans="1:10" ht="12.75">
      <c r="A99" s="4"/>
      <c r="B99" s="4"/>
      <c r="C99" s="4"/>
      <c r="D99" s="140"/>
      <c r="E99" s="4"/>
      <c r="F99" s="7"/>
      <c r="G99" s="7"/>
      <c r="H99" s="7"/>
      <c r="I99" s="7"/>
      <c r="J99" s="4"/>
    </row>
    <row r="100" spans="1:10" ht="12.75">
      <c r="A100" s="4"/>
      <c r="B100" s="4"/>
      <c r="C100" s="4"/>
      <c r="D100" s="140"/>
      <c r="E100" s="4"/>
      <c r="F100" s="7"/>
      <c r="G100" s="7"/>
      <c r="H100" s="7"/>
      <c r="I100" s="7"/>
      <c r="J100" s="4"/>
    </row>
    <row r="101" spans="1:10" ht="12.75">
      <c r="A101" s="4"/>
      <c r="B101" s="4"/>
      <c r="C101" s="4"/>
      <c r="D101" s="140"/>
      <c r="E101" s="4"/>
      <c r="F101" s="7"/>
      <c r="G101" s="7"/>
      <c r="H101" s="7"/>
      <c r="I101" s="7"/>
      <c r="J101" s="4"/>
    </row>
    <row r="102" spans="1:10" ht="12.75">
      <c r="A102" s="4"/>
      <c r="B102" s="4"/>
      <c r="C102" s="4"/>
      <c r="D102" s="140"/>
      <c r="E102" s="4"/>
      <c r="F102" s="7"/>
      <c r="G102" s="7"/>
      <c r="H102" s="7"/>
      <c r="I102" s="7"/>
      <c r="J102" s="4"/>
    </row>
    <row r="103" spans="1:10" ht="12.75">
      <c r="A103" s="4"/>
      <c r="B103" s="4"/>
      <c r="C103" s="4"/>
      <c r="D103" s="140"/>
      <c r="E103" s="4"/>
      <c r="F103" s="7"/>
      <c r="G103" s="7"/>
      <c r="H103" s="7"/>
      <c r="I103" s="7"/>
      <c r="J103" s="4"/>
    </row>
    <row r="104" spans="1:10" ht="12.75">
      <c r="A104" s="4"/>
      <c r="B104" s="4"/>
      <c r="C104" s="4"/>
      <c r="D104" s="140"/>
      <c r="E104" s="4"/>
      <c r="F104" s="7"/>
      <c r="G104" s="7"/>
      <c r="H104" s="7"/>
      <c r="I104" s="7"/>
      <c r="J104" s="4"/>
    </row>
    <row r="105" spans="1:10" ht="12.75">
      <c r="A105" s="4"/>
      <c r="B105" s="4"/>
      <c r="C105" s="4"/>
      <c r="D105" s="140"/>
      <c r="E105" s="4"/>
      <c r="F105" s="7"/>
      <c r="G105" s="7"/>
      <c r="H105" s="7"/>
      <c r="I105" s="7"/>
      <c r="J105" s="4"/>
    </row>
    <row r="106" spans="1:10" ht="12.75">
      <c r="A106" s="4"/>
      <c r="B106" s="4"/>
      <c r="C106" s="4"/>
      <c r="D106" s="140"/>
      <c r="E106" s="4"/>
      <c r="F106" s="7"/>
      <c r="G106" s="7"/>
      <c r="H106" s="7"/>
      <c r="I106" s="7"/>
      <c r="J106" s="4"/>
    </row>
    <row r="107" spans="1:10" ht="12.75">
      <c r="A107" s="4"/>
      <c r="B107" s="4"/>
      <c r="C107" s="4"/>
      <c r="D107" s="140"/>
      <c r="E107" s="4"/>
      <c r="F107" s="7"/>
      <c r="G107" s="7"/>
      <c r="H107" s="7"/>
      <c r="I107" s="7"/>
      <c r="J107" s="4"/>
    </row>
    <row r="108" spans="1:10" ht="12.75">
      <c r="A108" s="4"/>
      <c r="B108" s="4"/>
      <c r="C108" s="4"/>
      <c r="D108" s="140"/>
      <c r="E108" s="4"/>
      <c r="F108" s="7"/>
      <c r="G108" s="7"/>
      <c r="H108" s="7"/>
      <c r="I108" s="7"/>
      <c r="J108" s="4"/>
    </row>
    <row r="109" spans="1:10" ht="12.75">
      <c r="A109" s="4"/>
      <c r="B109" s="4"/>
      <c r="C109" s="4"/>
      <c r="D109" s="140"/>
      <c r="E109" s="4"/>
      <c r="F109" s="7"/>
      <c r="G109" s="7"/>
      <c r="H109" s="7"/>
      <c r="I109" s="7"/>
      <c r="J109" s="4"/>
    </row>
    <row r="110" spans="1:10" ht="12.75">
      <c r="A110" s="4"/>
      <c r="B110" s="4"/>
      <c r="C110" s="4"/>
      <c r="D110" s="140"/>
      <c r="E110" s="4"/>
      <c r="F110" s="7"/>
      <c r="G110" s="7"/>
      <c r="H110" s="7"/>
      <c r="I110" s="7"/>
      <c r="J110" s="4"/>
    </row>
    <row r="111" spans="1:10" ht="12.75">
      <c r="A111" s="4"/>
      <c r="B111" s="4"/>
      <c r="C111" s="4"/>
      <c r="D111" s="140"/>
      <c r="E111" s="4"/>
      <c r="F111" s="7"/>
      <c r="G111" s="7"/>
      <c r="H111" s="7"/>
      <c r="I111" s="7"/>
      <c r="J111" s="4"/>
    </row>
    <row r="112" spans="1:10" ht="12.75">
      <c r="A112" s="4"/>
      <c r="B112" s="4"/>
      <c r="C112" s="4"/>
      <c r="D112" s="140"/>
      <c r="E112" s="4"/>
      <c r="F112" s="7"/>
      <c r="G112" s="7"/>
      <c r="H112" s="7"/>
      <c r="I112" s="7"/>
      <c r="J112" s="4"/>
    </row>
    <row r="113" spans="1:10" ht="12.75">
      <c r="A113" s="4"/>
      <c r="B113" s="4"/>
      <c r="C113" s="4"/>
      <c r="D113" s="140"/>
      <c r="E113" s="4"/>
      <c r="F113" s="7"/>
      <c r="G113" s="7"/>
      <c r="H113" s="7"/>
      <c r="I113" s="7"/>
      <c r="J113" s="4"/>
    </row>
    <row r="114" spans="1:10" ht="12.75">
      <c r="A114" s="4"/>
      <c r="B114" s="4"/>
      <c r="C114" s="4"/>
      <c r="D114" s="140"/>
      <c r="E114" s="4"/>
      <c r="F114" s="7"/>
      <c r="G114" s="7"/>
      <c r="H114" s="7"/>
      <c r="I114" s="7"/>
      <c r="J114" s="4"/>
    </row>
    <row r="115" spans="1:10" ht="12.75">
      <c r="A115" s="4"/>
      <c r="B115" s="4"/>
      <c r="C115" s="4"/>
      <c r="D115" s="140"/>
      <c r="E115" s="4"/>
      <c r="F115" s="7"/>
      <c r="G115" s="7"/>
      <c r="H115" s="7"/>
      <c r="I115" s="7"/>
      <c r="J115" s="4"/>
    </row>
    <row r="116" spans="1:10" ht="12.75">
      <c r="A116" s="4"/>
      <c r="B116" s="4"/>
      <c r="C116" s="4"/>
      <c r="D116" s="140"/>
      <c r="E116" s="4"/>
      <c r="F116" s="7"/>
      <c r="G116" s="7"/>
      <c r="H116" s="7"/>
      <c r="I116" s="7"/>
      <c r="J116" s="4"/>
    </row>
    <row r="117" spans="1:10" ht="12.75">
      <c r="A117" s="4"/>
      <c r="B117" s="4"/>
      <c r="C117" s="4"/>
      <c r="D117" s="140"/>
      <c r="E117" s="4"/>
      <c r="F117" s="7"/>
      <c r="G117" s="7"/>
      <c r="H117" s="7"/>
      <c r="I117" s="7"/>
      <c r="J117" s="4"/>
    </row>
    <row r="118" spans="1:10" ht="12.75">
      <c r="A118" s="4"/>
      <c r="B118" s="4"/>
      <c r="C118" s="4"/>
      <c r="D118" s="140"/>
      <c r="E118" s="4"/>
      <c r="F118" s="7"/>
      <c r="G118" s="7"/>
      <c r="H118" s="7"/>
      <c r="I118" s="7"/>
      <c r="J118" s="4"/>
    </row>
    <row r="119" spans="1:10" ht="12.75">
      <c r="A119" s="4"/>
      <c r="B119" s="4"/>
      <c r="C119" s="4"/>
      <c r="D119" s="140"/>
      <c r="E119" s="4"/>
      <c r="F119" s="7"/>
      <c r="G119" s="7"/>
      <c r="H119" s="7"/>
      <c r="I119" s="7"/>
      <c r="J119" s="4"/>
    </row>
    <row r="120" spans="1:10" ht="12.75">
      <c r="A120" s="4"/>
      <c r="B120" s="4"/>
      <c r="C120" s="4"/>
      <c r="D120" s="140"/>
      <c r="E120" s="4"/>
      <c r="F120" s="7"/>
      <c r="G120" s="7"/>
      <c r="H120" s="7"/>
      <c r="I120" s="7"/>
      <c r="J120" s="4"/>
    </row>
    <row r="121" spans="1:10" ht="12.75">
      <c r="A121" s="4"/>
      <c r="B121" s="4"/>
      <c r="C121" s="4"/>
      <c r="D121" s="140"/>
      <c r="E121" s="4"/>
      <c r="F121" s="7"/>
      <c r="G121" s="7"/>
      <c r="H121" s="7"/>
      <c r="I121" s="7"/>
      <c r="J121" s="4"/>
    </row>
    <row r="122" spans="1:10" ht="12.75">
      <c r="A122" s="4"/>
      <c r="B122" s="4"/>
      <c r="C122" s="4"/>
      <c r="D122" s="140"/>
      <c r="E122" s="4"/>
      <c r="F122" s="7"/>
      <c r="G122" s="7"/>
      <c r="H122" s="7"/>
      <c r="I122" s="7"/>
      <c r="J122" s="4"/>
    </row>
    <row r="123" spans="1:10" ht="12.75">
      <c r="A123" s="4"/>
      <c r="B123" s="4"/>
      <c r="C123" s="4"/>
      <c r="D123" s="140"/>
      <c r="E123" s="4"/>
      <c r="F123" s="7"/>
      <c r="G123" s="7"/>
      <c r="H123" s="7"/>
      <c r="I123" s="7"/>
      <c r="J123" s="4"/>
    </row>
    <row r="124" spans="1:10" ht="12.75">
      <c r="A124" s="4"/>
      <c r="B124" s="4"/>
      <c r="C124" s="4"/>
      <c r="D124" s="140"/>
      <c r="E124" s="4"/>
      <c r="F124" s="7"/>
      <c r="G124" s="7"/>
      <c r="H124" s="7"/>
      <c r="I124" s="7"/>
      <c r="J124" s="4"/>
    </row>
    <row r="125" spans="1:10" ht="12.75">
      <c r="A125" s="4"/>
      <c r="B125" s="4"/>
      <c r="C125" s="4"/>
      <c r="D125" s="140"/>
      <c r="E125" s="4"/>
      <c r="F125" s="7"/>
      <c r="G125" s="7"/>
      <c r="H125" s="7"/>
      <c r="I125" s="7"/>
      <c r="J125" s="4"/>
    </row>
    <row r="126" spans="1:10" ht="12.75">
      <c r="A126" s="4"/>
      <c r="B126" s="4"/>
      <c r="C126" s="4"/>
      <c r="D126" s="140"/>
      <c r="E126" s="4"/>
      <c r="F126" s="7"/>
      <c r="G126" s="7"/>
      <c r="H126" s="7"/>
      <c r="I126" s="7"/>
      <c r="J126" s="4"/>
    </row>
    <row r="127" spans="1:10" ht="12.75">
      <c r="A127" s="4"/>
      <c r="B127" s="4"/>
      <c r="C127" s="4"/>
      <c r="D127" s="140"/>
      <c r="E127" s="4"/>
      <c r="F127" s="7"/>
      <c r="G127" s="7"/>
      <c r="H127" s="7"/>
      <c r="I127" s="7"/>
      <c r="J127" s="4"/>
    </row>
    <row r="128" spans="1:10" ht="12.75">
      <c r="A128" s="4"/>
      <c r="B128" s="4"/>
      <c r="C128" s="4"/>
      <c r="D128" s="140"/>
      <c r="E128" s="4"/>
      <c r="F128" s="7"/>
      <c r="G128" s="7"/>
      <c r="H128" s="7"/>
      <c r="I128" s="7"/>
      <c r="J128" s="4"/>
    </row>
    <row r="129" spans="1:10" ht="12.75">
      <c r="A129" s="4"/>
      <c r="B129" s="4"/>
      <c r="C129" s="4"/>
      <c r="D129" s="140"/>
      <c r="E129" s="4"/>
      <c r="F129" s="7"/>
      <c r="G129" s="7"/>
      <c r="H129" s="7"/>
      <c r="I129" s="7"/>
      <c r="J129" s="4"/>
    </row>
    <row r="130" spans="1:10" ht="12.75">
      <c r="A130" s="4"/>
      <c r="B130" s="4"/>
      <c r="C130" s="4"/>
      <c r="D130" s="140"/>
      <c r="E130" s="4"/>
      <c r="F130" s="7"/>
      <c r="G130" s="7"/>
      <c r="H130" s="7"/>
      <c r="I130" s="7"/>
      <c r="J130" s="4"/>
    </row>
    <row r="131" spans="1:10" ht="12.75">
      <c r="A131" s="4"/>
      <c r="B131" s="4"/>
      <c r="C131" s="4"/>
      <c r="D131" s="140"/>
      <c r="E131" s="4"/>
      <c r="F131" s="7"/>
      <c r="G131" s="7"/>
      <c r="H131" s="7"/>
      <c r="I131" s="7"/>
      <c r="J131" s="4"/>
    </row>
    <row r="132" spans="1:10" ht="12.75">
      <c r="A132" s="4"/>
      <c r="B132" s="4"/>
      <c r="C132" s="4"/>
      <c r="D132" s="140"/>
      <c r="E132" s="4"/>
      <c r="F132" s="7"/>
      <c r="G132" s="7"/>
      <c r="H132" s="7"/>
      <c r="I132" s="7"/>
      <c r="J132" s="4"/>
    </row>
    <row r="133" spans="1:10" ht="12.75">
      <c r="A133" s="4"/>
      <c r="B133" s="4"/>
      <c r="C133" s="4"/>
      <c r="D133" s="140"/>
      <c r="E133" s="4"/>
      <c r="F133" s="7"/>
      <c r="G133" s="7"/>
      <c r="H133" s="7"/>
      <c r="I133" s="7"/>
      <c r="J133" s="4"/>
    </row>
    <row r="134" spans="1:10" ht="12.75">
      <c r="A134" s="4"/>
      <c r="B134" s="4"/>
      <c r="C134" s="4"/>
      <c r="D134" s="140"/>
      <c r="E134" s="4"/>
      <c r="F134" s="7"/>
      <c r="G134" s="7"/>
      <c r="H134" s="7"/>
      <c r="I134" s="7"/>
      <c r="J134" s="4"/>
    </row>
    <row r="135" spans="1:10" ht="12.75">
      <c r="A135" s="4"/>
      <c r="B135" s="4"/>
      <c r="C135" s="4"/>
      <c r="D135" s="140"/>
      <c r="E135" s="4"/>
      <c r="F135" s="7"/>
      <c r="G135" s="7"/>
      <c r="H135" s="7"/>
      <c r="I135" s="7"/>
      <c r="J135" s="4"/>
    </row>
    <row r="136" spans="1:10" ht="12.75">
      <c r="A136" s="4"/>
      <c r="B136" s="4"/>
      <c r="C136" s="4"/>
      <c r="D136" s="140"/>
      <c r="E136" s="4"/>
      <c r="F136" s="7"/>
      <c r="G136" s="7"/>
      <c r="H136" s="7"/>
      <c r="I136" s="7"/>
      <c r="J136" s="4"/>
    </row>
    <row r="137" spans="1:10" ht="12.75">
      <c r="A137" s="4"/>
      <c r="B137" s="4"/>
      <c r="C137" s="4"/>
      <c r="D137" s="140"/>
      <c r="E137" s="4"/>
      <c r="F137" s="7"/>
      <c r="G137" s="7"/>
      <c r="H137" s="7"/>
      <c r="I137" s="7"/>
      <c r="J137" s="4"/>
    </row>
    <row r="138" spans="1:10" ht="12.75">
      <c r="A138" s="4"/>
      <c r="B138" s="4"/>
      <c r="C138" s="4"/>
      <c r="D138" s="140"/>
      <c r="E138" s="4"/>
      <c r="F138" s="7"/>
      <c r="G138" s="7"/>
      <c r="H138" s="7"/>
      <c r="I138" s="7"/>
      <c r="J138" s="4"/>
    </row>
    <row r="139" spans="1:10" ht="12.75">
      <c r="A139" s="4"/>
      <c r="B139" s="4"/>
      <c r="C139" s="4"/>
      <c r="D139" s="140"/>
      <c r="E139" s="4"/>
      <c r="F139" s="7"/>
      <c r="G139" s="7"/>
      <c r="H139" s="7"/>
      <c r="I139" s="7"/>
      <c r="J139" s="4"/>
    </row>
    <row r="140" spans="1:10" ht="12.75">
      <c r="A140" s="4"/>
      <c r="B140" s="4"/>
      <c r="C140" s="4"/>
      <c r="D140" s="140"/>
      <c r="E140" s="4"/>
      <c r="F140" s="7"/>
      <c r="G140" s="7"/>
      <c r="H140" s="7"/>
      <c r="I140" s="7"/>
      <c r="J140" s="4"/>
    </row>
    <row r="141" spans="1:10" ht="12.75">
      <c r="A141" s="4"/>
      <c r="B141" s="4"/>
      <c r="C141" s="4"/>
      <c r="D141" s="140"/>
      <c r="E141" s="4"/>
      <c r="F141" s="7"/>
      <c r="G141" s="7"/>
      <c r="H141" s="7"/>
      <c r="I141" s="7"/>
      <c r="J141" s="4"/>
    </row>
    <row r="142" spans="1:10" ht="12.75">
      <c r="A142" s="4"/>
      <c r="B142" s="4"/>
      <c r="C142" s="4"/>
      <c r="D142" s="140"/>
      <c r="E142" s="4"/>
      <c r="F142" s="7"/>
      <c r="G142" s="7"/>
      <c r="H142" s="7"/>
      <c r="I142" s="7"/>
      <c r="J142" s="4"/>
    </row>
    <row r="143" spans="1:10" ht="12.75">
      <c r="A143" s="4"/>
      <c r="B143" s="4"/>
      <c r="C143" s="4"/>
      <c r="D143" s="140"/>
      <c r="E143" s="4"/>
      <c r="F143" s="7"/>
      <c r="G143" s="7"/>
      <c r="H143" s="7"/>
      <c r="I143" s="7"/>
      <c r="J143" s="4"/>
    </row>
    <row r="144" spans="1:10" ht="12.75">
      <c r="A144" s="4"/>
      <c r="B144" s="4"/>
      <c r="C144" s="4"/>
      <c r="D144" s="140"/>
      <c r="E144" s="4"/>
      <c r="F144" s="7"/>
      <c r="G144" s="7"/>
      <c r="H144" s="7"/>
      <c r="I144" s="7"/>
      <c r="J144" s="4"/>
    </row>
    <row r="145" spans="1:10" ht="12.75">
      <c r="A145" s="4"/>
      <c r="B145" s="4"/>
      <c r="C145" s="4"/>
      <c r="D145" s="140"/>
      <c r="E145" s="4"/>
      <c r="F145" s="7"/>
      <c r="G145" s="7"/>
      <c r="H145" s="7"/>
      <c r="I145" s="7"/>
      <c r="J145" s="4"/>
    </row>
    <row r="146" spans="1:10" ht="12.75">
      <c r="A146" s="4"/>
      <c r="B146" s="4"/>
      <c r="C146" s="4"/>
      <c r="D146" s="140"/>
      <c r="E146" s="4"/>
      <c r="F146" s="7"/>
      <c r="G146" s="7"/>
      <c r="H146" s="7"/>
      <c r="I146" s="7"/>
      <c r="J146" s="4"/>
    </row>
    <row r="147" spans="1:10" ht="12.75">
      <c r="A147" s="4"/>
      <c r="B147" s="4"/>
      <c r="C147" s="4"/>
      <c r="D147" s="140"/>
      <c r="E147" s="4"/>
      <c r="F147" s="7"/>
      <c r="G147" s="7"/>
      <c r="H147" s="7"/>
      <c r="I147" s="7"/>
      <c r="J147" s="4"/>
    </row>
    <row r="148" spans="1:10" ht="12.75">
      <c r="A148" s="4"/>
      <c r="B148" s="4"/>
      <c r="C148" s="4"/>
      <c r="D148" s="140"/>
      <c r="E148" s="4"/>
      <c r="F148" s="7"/>
      <c r="G148" s="7"/>
      <c r="H148" s="7"/>
      <c r="I148" s="7"/>
      <c r="J148" s="4"/>
    </row>
    <row r="149" spans="1:10" ht="12.75">
      <c r="A149" s="4"/>
      <c r="B149" s="4"/>
      <c r="C149" s="4"/>
      <c r="D149" s="140"/>
      <c r="E149" s="4"/>
      <c r="F149" s="7"/>
      <c r="G149" s="7"/>
      <c r="H149" s="7"/>
      <c r="I149" s="7"/>
      <c r="J149" s="4"/>
    </row>
    <row r="150" spans="1:10" ht="12.75">
      <c r="A150" s="4"/>
      <c r="B150" s="4"/>
      <c r="C150" s="4"/>
      <c r="D150" s="140"/>
      <c r="E150" s="4"/>
      <c r="F150" s="7"/>
      <c r="G150" s="7"/>
      <c r="H150" s="7"/>
      <c r="I150" s="7"/>
      <c r="J150" s="4"/>
    </row>
    <row r="151" spans="1:10" ht="12.75">
      <c r="A151" s="4"/>
      <c r="B151" s="4"/>
      <c r="C151" s="4"/>
      <c r="D151" s="140"/>
      <c r="E151" s="4"/>
      <c r="F151" s="7"/>
      <c r="G151" s="7"/>
      <c r="H151" s="7"/>
      <c r="I151" s="7"/>
      <c r="J151" s="4"/>
    </row>
    <row r="152" spans="1:10" ht="12.75">
      <c r="A152" s="4"/>
      <c r="B152" s="4"/>
      <c r="C152" s="4"/>
      <c r="D152" s="140"/>
      <c r="E152" s="4"/>
      <c r="F152" s="7"/>
      <c r="G152" s="7"/>
      <c r="H152" s="7"/>
      <c r="I152" s="7"/>
      <c r="J152" s="4"/>
    </row>
    <row r="153" spans="1:10" ht="12.75">
      <c r="A153" s="4"/>
      <c r="B153" s="4"/>
      <c r="C153" s="4"/>
      <c r="D153" s="140"/>
      <c r="E153" s="4"/>
      <c r="F153" s="7"/>
      <c r="G153" s="7"/>
      <c r="H153" s="7"/>
      <c r="I153" s="7"/>
      <c r="J153" s="4"/>
    </row>
    <row r="154" spans="1:10" ht="12.75">
      <c r="A154" s="4"/>
      <c r="B154" s="4"/>
      <c r="C154" s="4"/>
      <c r="D154" s="140"/>
      <c r="E154" s="4"/>
      <c r="F154" s="7"/>
      <c r="G154" s="7"/>
      <c r="H154" s="7"/>
      <c r="I154" s="7"/>
      <c r="J154" s="4"/>
    </row>
    <row r="155" spans="1:10" ht="12.75">
      <c r="A155" s="4"/>
      <c r="B155" s="4"/>
      <c r="C155" s="4"/>
      <c r="D155" s="140"/>
      <c r="E155" s="4"/>
      <c r="F155" s="7"/>
      <c r="G155" s="7"/>
      <c r="H155" s="7"/>
      <c r="I155" s="7"/>
      <c r="J155" s="4"/>
    </row>
    <row r="156" spans="1:10" ht="12.75">
      <c r="A156" s="4"/>
      <c r="B156" s="4"/>
      <c r="C156" s="4"/>
      <c r="D156" s="140"/>
      <c r="E156" s="4"/>
      <c r="F156" s="7"/>
      <c r="G156" s="7"/>
      <c r="H156" s="7"/>
      <c r="I156" s="7"/>
      <c r="J156" s="4"/>
    </row>
    <row r="157" spans="1:10" ht="12.75">
      <c r="A157" s="4"/>
      <c r="B157" s="4"/>
      <c r="C157" s="4"/>
      <c r="D157" s="140"/>
      <c r="E157" s="4"/>
      <c r="F157" s="7"/>
      <c r="G157" s="7"/>
      <c r="H157" s="7"/>
      <c r="I157" s="7"/>
      <c r="J157" s="4"/>
    </row>
    <row r="158" spans="1:10" ht="12.75">
      <c r="A158" s="4"/>
      <c r="B158" s="4"/>
      <c r="C158" s="4"/>
      <c r="D158" s="140"/>
      <c r="E158" s="4"/>
      <c r="F158" s="7"/>
      <c r="G158" s="7"/>
      <c r="H158" s="7"/>
      <c r="I158" s="7"/>
      <c r="J158" s="4"/>
    </row>
    <row r="159" spans="1:10" ht="12.75">
      <c r="A159" s="4"/>
      <c r="B159" s="4"/>
      <c r="C159" s="4"/>
      <c r="D159" s="140"/>
      <c r="E159" s="4"/>
      <c r="F159" s="7"/>
      <c r="G159" s="7"/>
      <c r="H159" s="7"/>
      <c r="I159" s="7"/>
      <c r="J159" s="4"/>
    </row>
    <row r="160" spans="1:10" ht="12.75">
      <c r="A160" s="4"/>
      <c r="B160" s="4"/>
      <c r="C160" s="4"/>
      <c r="D160" s="140"/>
      <c r="E160" s="4"/>
      <c r="F160" s="7"/>
      <c r="G160" s="7"/>
      <c r="H160" s="7"/>
      <c r="I160" s="7"/>
      <c r="J160" s="4"/>
    </row>
    <row r="161" spans="1:10" ht="12.75">
      <c r="A161" s="4"/>
      <c r="B161" s="4"/>
      <c r="C161" s="4"/>
      <c r="D161" s="140"/>
      <c r="E161" s="4"/>
      <c r="F161" s="7"/>
      <c r="G161" s="7"/>
      <c r="H161" s="7"/>
      <c r="I161" s="7"/>
      <c r="J161" s="4"/>
    </row>
    <row r="162" spans="1:10" ht="12.75">
      <c r="A162" s="4"/>
      <c r="B162" s="4"/>
      <c r="C162" s="4"/>
      <c r="D162" s="140"/>
      <c r="E162" s="4"/>
      <c r="F162" s="7"/>
      <c r="G162" s="7"/>
      <c r="H162" s="7"/>
      <c r="I162" s="7"/>
      <c r="J162" s="4"/>
    </row>
    <row r="163" spans="1:10" ht="12.75">
      <c r="A163" s="4"/>
      <c r="B163" s="4"/>
      <c r="C163" s="4"/>
      <c r="D163" s="140"/>
      <c r="E163" s="4"/>
      <c r="F163" s="7"/>
      <c r="G163" s="7"/>
      <c r="H163" s="7"/>
      <c r="I163" s="7"/>
      <c r="J163" s="4"/>
    </row>
    <row r="164" spans="1:10" ht="12.75">
      <c r="A164" s="4"/>
      <c r="B164" s="4"/>
      <c r="C164" s="4"/>
      <c r="D164" s="140"/>
      <c r="E164" s="4"/>
      <c r="F164" s="7"/>
      <c r="G164" s="7"/>
      <c r="H164" s="7"/>
      <c r="I164" s="7"/>
      <c r="J164" s="4"/>
    </row>
    <row r="165" spans="1:10" ht="12.75">
      <c r="A165" s="4"/>
      <c r="B165" s="4"/>
      <c r="C165" s="4"/>
      <c r="D165" s="140"/>
      <c r="E165" s="4"/>
      <c r="F165" s="7"/>
      <c r="G165" s="7"/>
      <c r="H165" s="7"/>
      <c r="I165" s="7"/>
      <c r="J165" s="4"/>
    </row>
    <row r="166" spans="1:10" ht="12.75">
      <c r="A166" s="4"/>
      <c r="B166" s="4"/>
      <c r="C166" s="4"/>
      <c r="D166" s="140"/>
      <c r="E166" s="4"/>
      <c r="F166" s="7"/>
      <c r="G166" s="7"/>
      <c r="H166" s="7"/>
      <c r="I166" s="7"/>
      <c r="J166" s="4"/>
    </row>
    <row r="167" spans="1:10" ht="12.75">
      <c r="A167" s="4"/>
      <c r="B167" s="4"/>
      <c r="C167" s="4"/>
      <c r="D167" s="140"/>
      <c r="E167" s="4"/>
      <c r="F167" s="7"/>
      <c r="G167" s="7"/>
      <c r="H167" s="7"/>
      <c r="I167" s="7"/>
      <c r="J167" s="4"/>
    </row>
    <row r="168" spans="1:10" ht="12.75">
      <c r="A168" s="4"/>
      <c r="B168" s="4"/>
      <c r="C168" s="4"/>
      <c r="D168" s="140"/>
      <c r="E168" s="4"/>
      <c r="F168" s="7"/>
      <c r="G168" s="7"/>
      <c r="H168" s="7"/>
      <c r="I168" s="7"/>
      <c r="J168" s="4"/>
    </row>
    <row r="169" spans="1:10" ht="12.75">
      <c r="A169" s="4"/>
      <c r="B169" s="4"/>
      <c r="C169" s="4"/>
      <c r="D169" s="140"/>
      <c r="E169" s="4"/>
      <c r="F169" s="7"/>
      <c r="G169" s="7"/>
      <c r="H169" s="7"/>
      <c r="I169" s="7"/>
      <c r="J169" s="4"/>
    </row>
    <row r="170" spans="1:10" ht="12.75">
      <c r="A170" s="4"/>
      <c r="B170" s="4"/>
      <c r="C170" s="4"/>
      <c r="D170" s="140"/>
      <c r="E170" s="4"/>
      <c r="F170" s="7"/>
      <c r="G170" s="7"/>
      <c r="H170" s="7"/>
      <c r="I170" s="7"/>
      <c r="J170" s="4"/>
    </row>
    <row r="171" spans="1:10" ht="12.75">
      <c r="A171" s="4"/>
      <c r="B171" s="4"/>
      <c r="C171" s="4"/>
      <c r="D171" s="140"/>
      <c r="E171" s="4"/>
      <c r="F171" s="7"/>
      <c r="G171" s="7"/>
      <c r="H171" s="7"/>
      <c r="I171" s="7"/>
      <c r="J171" s="4"/>
    </row>
    <row r="172" spans="1:10" ht="12.75">
      <c r="A172" s="4"/>
      <c r="B172" s="4"/>
      <c r="C172" s="4"/>
      <c r="D172" s="140"/>
      <c r="E172" s="4"/>
      <c r="F172" s="7"/>
      <c r="G172" s="7"/>
      <c r="H172" s="7"/>
      <c r="I172" s="7"/>
      <c r="J172" s="4"/>
    </row>
    <row r="173" spans="1:10" ht="12.75">
      <c r="A173" s="4"/>
      <c r="B173" s="4"/>
      <c r="C173" s="4"/>
      <c r="D173" s="140"/>
      <c r="E173" s="4"/>
      <c r="F173" s="7"/>
      <c r="G173" s="7"/>
      <c r="H173" s="7"/>
      <c r="I173" s="7"/>
      <c r="J173" s="4"/>
    </row>
    <row r="174" spans="1:10" ht="12.75">
      <c r="A174" s="4"/>
      <c r="B174" s="4"/>
      <c r="C174" s="4"/>
      <c r="D174" s="140"/>
      <c r="E174" s="4"/>
      <c r="F174" s="7"/>
      <c r="G174" s="7"/>
      <c r="H174" s="7"/>
      <c r="I174" s="7"/>
      <c r="J174" s="4"/>
    </row>
    <row r="175" spans="1:10" ht="12.75">
      <c r="A175" s="4"/>
      <c r="B175" s="4"/>
      <c r="C175" s="4"/>
      <c r="D175" s="140"/>
      <c r="E175" s="4"/>
      <c r="F175" s="7"/>
      <c r="G175" s="7"/>
      <c r="H175" s="7"/>
      <c r="I175" s="7"/>
      <c r="J175" s="4"/>
    </row>
    <row r="176" spans="1:10" ht="12.75">
      <c r="A176" s="4"/>
      <c r="B176" s="4"/>
      <c r="C176" s="4"/>
      <c r="D176" s="140"/>
      <c r="E176" s="4"/>
      <c r="F176" s="7"/>
      <c r="G176" s="7"/>
      <c r="H176" s="7"/>
      <c r="I176" s="7"/>
      <c r="J176" s="4"/>
    </row>
    <row r="177" spans="1:10" ht="12.75">
      <c r="A177" s="4"/>
      <c r="B177" s="4"/>
      <c r="C177" s="4"/>
      <c r="D177" s="140"/>
      <c r="E177" s="4"/>
      <c r="F177" s="7"/>
      <c r="G177" s="7"/>
      <c r="H177" s="7"/>
      <c r="I177" s="7"/>
      <c r="J177" s="4"/>
    </row>
    <row r="178" spans="1:10" ht="12.75">
      <c r="A178" s="4"/>
      <c r="B178" s="4"/>
      <c r="C178" s="4"/>
      <c r="D178" s="140"/>
      <c r="E178" s="4"/>
      <c r="F178" s="7"/>
      <c r="G178" s="7"/>
      <c r="H178" s="7"/>
      <c r="I178" s="7"/>
      <c r="J178" s="4"/>
    </row>
    <row r="179" spans="1:10" ht="12.75">
      <c r="A179" s="4"/>
      <c r="B179" s="4"/>
      <c r="C179" s="4"/>
      <c r="D179" s="140"/>
      <c r="E179" s="4"/>
      <c r="F179" s="7"/>
      <c r="G179" s="7"/>
      <c r="H179" s="7"/>
      <c r="I179" s="7"/>
      <c r="J179" s="4"/>
    </row>
    <row r="180" spans="1:10" ht="12.75">
      <c r="A180" s="4"/>
      <c r="B180" s="4"/>
      <c r="C180" s="4"/>
      <c r="D180" s="140"/>
      <c r="E180" s="4"/>
      <c r="F180" s="7"/>
      <c r="G180" s="7"/>
      <c r="H180" s="7"/>
      <c r="I180" s="7"/>
      <c r="J180" s="4"/>
    </row>
    <row r="181" spans="1:10" ht="12.75">
      <c r="A181" s="4"/>
      <c r="B181" s="4"/>
      <c r="C181" s="4"/>
      <c r="D181" s="140"/>
      <c r="E181" s="4"/>
      <c r="F181" s="7"/>
      <c r="G181" s="7"/>
      <c r="H181" s="7"/>
      <c r="I181" s="7"/>
      <c r="J181" s="4"/>
    </row>
    <row r="182" spans="1:10" ht="12.75">
      <c r="A182" s="4"/>
      <c r="B182" s="4"/>
      <c r="C182" s="4"/>
      <c r="D182" s="140"/>
      <c r="E182" s="4"/>
      <c r="F182" s="7"/>
      <c r="G182" s="7"/>
      <c r="H182" s="7"/>
      <c r="I182" s="7"/>
      <c r="J182" s="4"/>
    </row>
  </sheetData>
  <sheetProtection/>
  <mergeCells count="10">
    <mergeCell ref="D76:D79"/>
    <mergeCell ref="H76:H79"/>
    <mergeCell ref="A1:J1"/>
    <mergeCell ref="B70:H70"/>
    <mergeCell ref="A2:E5"/>
    <mergeCell ref="F2:G2"/>
    <mergeCell ref="G3:G4"/>
    <mergeCell ref="F3:F5"/>
    <mergeCell ref="G5:I5"/>
    <mergeCell ref="H3:I3"/>
  </mergeCells>
  <printOptions/>
  <pageMargins left="0.72" right="0.65" top="0.82" bottom="0.7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Láďa</dc:creator>
  <cp:keywords/>
  <dc:description/>
  <cp:lastModifiedBy>Dytrych Vladimír</cp:lastModifiedBy>
  <cp:lastPrinted>2014-03-10T15:04:54Z</cp:lastPrinted>
  <dcterms:created xsi:type="dcterms:W3CDTF">2003-02-24T16:56:31Z</dcterms:created>
  <dcterms:modified xsi:type="dcterms:W3CDTF">2014-03-10T15:05:00Z</dcterms:modified>
  <cp:category/>
  <cp:version/>
  <cp:contentType/>
  <cp:contentStatus/>
</cp:coreProperties>
</file>